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15480" windowHeight="9915" tabRatio="946" firstSheet="8" activeTab="17"/>
  </bookViews>
  <sheets>
    <sheet name="งบแสดงฐานะการเงิน" sheetId="1" r:id="rId1"/>
    <sheet name="งบทรัพย์สิน1" sheetId="2" r:id="rId2"/>
    <sheet name="เงินฝากธนาคาร2" sheetId="3" r:id="rId3"/>
    <sheet name="งบหนี้สิน3" sheetId="4" r:id="rId4"/>
    <sheet name="เงินรับฝาก4" sheetId="5" r:id="rId5"/>
    <sheet name="รายจ่ายค้างจ่าย5" sheetId="6" r:id="rId6"/>
    <sheet name="อุดหนุนเฉพาะกิจ6" sheetId="20" r:id="rId7"/>
    <sheet name="อุดหนุนเฉพาะกิจค้างจ่าย7" sheetId="7" r:id="rId8"/>
    <sheet name="งบเงินสะสม8" sheetId="8" r:id="rId9"/>
    <sheet name="หมายเหตุ8.1" sheetId="9" r:id="rId10"/>
    <sheet name="งบแสดงผลการดำเนินงาน" sheetId="10" r:id="rId11"/>
    <sheet name="แยกแผนงาน" sheetId="11" r:id="rId12"/>
    <sheet name="หมายเหตุประกอบผลการดำเนินงาน" sheetId="12" r:id="rId13"/>
    <sheet name="งบทดลองหลังปิดบัญชี" sheetId="13" r:id="rId14"/>
    <sheet name="กระดาษทำการ" sheetId="16" r:id="rId15"/>
    <sheet name="รับ-จ่าย(จริง)" sheetId="17" r:id="rId16"/>
    <sheet name="รายละเอียดรายรับ-รายจ่าย" sheetId="19" r:id="rId17"/>
    <sheet name="ทะเบียนทส" sheetId="18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xlnm.Print_Area" localSheetId="17">ทะเบียนทส!$A$1:$IV$65676</definedName>
    <definedName name="_xlnm.Print_Titles" localSheetId="14">กระดาษทำการ!$1:$4</definedName>
    <definedName name="_xlnm.Print_Titles" localSheetId="5">รายจ่ายค้างจ่าย5!$1:$6</definedName>
  </definedNames>
  <calcPr calcId="144525"/>
</workbook>
</file>

<file path=xl/calcChain.xml><?xml version="1.0" encoding="utf-8"?>
<calcChain xmlns="http://schemas.openxmlformats.org/spreadsheetml/2006/main">
  <c r="M120" i="10" l="1"/>
  <c r="M121" i="10"/>
  <c r="M122" i="10"/>
  <c r="M123" i="10"/>
  <c r="M124" i="10"/>
  <c r="M125" i="10"/>
  <c r="M126" i="10"/>
  <c r="M127" i="10"/>
  <c r="M128" i="10"/>
  <c r="M129" i="10"/>
  <c r="M130" i="10"/>
  <c r="M131" i="10"/>
  <c r="B98" i="19"/>
  <c r="D22" i="16"/>
  <c r="G84" i="10"/>
  <c r="I15" i="3"/>
  <c r="I14" i="3"/>
  <c r="I13" i="3"/>
  <c r="H20" i="9"/>
  <c r="C20" i="9"/>
  <c r="F20" i="9"/>
  <c r="B102" i="19"/>
  <c r="B104" i="19" s="1"/>
  <c r="B92" i="19"/>
  <c r="B93" i="19"/>
  <c r="B94" i="19"/>
  <c r="B95" i="19"/>
  <c r="B96" i="19"/>
  <c r="B97" i="19"/>
  <c r="B91" i="19"/>
  <c r="B65" i="19"/>
  <c r="B112" i="19"/>
  <c r="B123" i="19"/>
  <c r="B121" i="19"/>
  <c r="B116" i="19"/>
  <c r="B115" i="19"/>
  <c r="B114" i="19" s="1"/>
  <c r="B113" i="19"/>
  <c r="B83" i="19"/>
  <c r="B88" i="19"/>
  <c r="B87" i="19"/>
  <c r="B85" i="19"/>
  <c r="B84" i="19"/>
  <c r="B82" i="19"/>
  <c r="B81" i="19"/>
  <c r="B80" i="19"/>
  <c r="B79" i="19"/>
  <c r="B78" i="19"/>
  <c r="B77" i="19"/>
  <c r="B69" i="19"/>
  <c r="B68" i="19" s="1"/>
  <c r="B60" i="19"/>
  <c r="B58" i="19" s="1"/>
  <c r="B59" i="19"/>
  <c r="B57" i="19"/>
  <c r="B56" i="19"/>
  <c r="B76" i="19" l="1"/>
  <c r="B86" i="19"/>
  <c r="B75" i="19" s="1"/>
  <c r="B108" i="19"/>
  <c r="B100" i="19"/>
  <c r="B106" i="19"/>
  <c r="B125" i="19" s="1"/>
  <c r="B52" i="19"/>
  <c r="B22" i="19"/>
  <c r="B10" i="19"/>
  <c r="B8" i="19"/>
  <c r="B48" i="19"/>
  <c r="B46" i="19" s="1"/>
  <c r="B45" i="19"/>
  <c r="B44" i="19"/>
  <c r="B43" i="19"/>
  <c r="B42" i="19"/>
  <c r="B41" i="19"/>
  <c r="B40" i="19"/>
  <c r="B39" i="19"/>
  <c r="B38" i="19"/>
  <c r="B35" i="19"/>
  <c r="B34" i="19"/>
  <c r="B33" i="19"/>
  <c r="B32" i="19"/>
  <c r="B30" i="19"/>
  <c r="B28" i="19" s="1"/>
  <c r="B27" i="19"/>
  <c r="B26" i="19"/>
  <c r="B25" i="19"/>
  <c r="B24" i="19"/>
  <c r="B23" i="19"/>
  <c r="B21" i="19"/>
  <c r="B20" i="19"/>
  <c r="B19" i="19"/>
  <c r="B18" i="19"/>
  <c r="B17" i="19"/>
  <c r="B16" i="19"/>
  <c r="B15" i="19"/>
  <c r="B13" i="19"/>
  <c r="B12" i="19"/>
  <c r="B14" i="19"/>
  <c r="B9" i="19"/>
  <c r="E11" i="20"/>
  <c r="E7" i="20"/>
  <c r="D20" i="20"/>
  <c r="C20" i="20"/>
  <c r="G90" i="10"/>
  <c r="M90" i="10"/>
  <c r="M52" i="10" s="1"/>
  <c r="J90" i="10"/>
  <c r="J84" i="10"/>
  <c r="I84" i="10"/>
  <c r="H84" i="10"/>
  <c r="F84" i="10"/>
  <c r="E84" i="10"/>
  <c r="M93" i="10"/>
  <c r="M55" i="10" s="1"/>
  <c r="M56" i="10" s="1"/>
  <c r="J17" i="10"/>
  <c r="M17" i="10"/>
  <c r="M18" i="10" s="1"/>
  <c r="E20" i="20" l="1"/>
  <c r="C90" i="10"/>
  <c r="B50" i="19"/>
  <c r="B70" i="19" s="1"/>
  <c r="B7" i="19"/>
  <c r="B36" i="19"/>
  <c r="B31" i="19"/>
  <c r="B11" i="19"/>
  <c r="H9" i="2"/>
  <c r="D14" i="2"/>
  <c r="D27" i="2"/>
  <c r="G10" i="8"/>
  <c r="G11" i="8"/>
  <c r="F22" i="16"/>
  <c r="G9" i="8"/>
  <c r="B6" i="19" l="1"/>
  <c r="B5" i="19" s="1"/>
  <c r="M8" i="8"/>
  <c r="J22" i="16"/>
  <c r="D22" i="13" s="1"/>
  <c r="G15" i="9"/>
  <c r="G20" i="9" s="1"/>
  <c r="G14" i="8" l="1"/>
  <c r="F34" i="9"/>
  <c r="C34" i="9"/>
  <c r="H34" i="9"/>
  <c r="G34" i="9"/>
  <c r="E34" i="9"/>
  <c r="D34" i="9"/>
  <c r="C51" i="17"/>
  <c r="D44" i="17"/>
  <c r="D48" i="17" s="1"/>
  <c r="D33" i="17" s="1"/>
  <c r="C44" i="17"/>
  <c r="C48" i="17" s="1"/>
  <c r="C17" i="16"/>
  <c r="I17" i="16" s="1"/>
  <c r="D23" i="16"/>
  <c r="J23" i="16" s="1"/>
  <c r="D21" i="16"/>
  <c r="J21" i="16" s="1"/>
  <c r="D19" i="16"/>
  <c r="J19" i="16" s="1"/>
  <c r="D19" i="13" s="1"/>
  <c r="D20" i="16"/>
  <c r="J20" i="16" s="1"/>
  <c r="D20" i="13" s="1"/>
  <c r="D18" i="16"/>
  <c r="J18" i="16" s="1"/>
  <c r="D18" i="13" s="1"/>
  <c r="D29" i="16"/>
  <c r="J29" i="16" s="1"/>
  <c r="D28" i="16"/>
  <c r="J28" i="16" s="1"/>
  <c r="I23" i="1" s="1"/>
  <c r="D27" i="16"/>
  <c r="J27" i="16" s="1"/>
  <c r="D24" i="13" s="1"/>
  <c r="D26" i="16"/>
  <c r="D25" i="16"/>
  <c r="D24" i="16"/>
  <c r="G24" i="16" s="1"/>
  <c r="C16" i="16"/>
  <c r="I16" i="16" s="1"/>
  <c r="C31" i="16"/>
  <c r="H31" i="16" s="1"/>
  <c r="C32" i="16"/>
  <c r="H32" i="16" s="1"/>
  <c r="C33" i="16"/>
  <c r="H33" i="16" s="1"/>
  <c r="C34" i="16"/>
  <c r="H34" i="16" s="1"/>
  <c r="C35" i="16"/>
  <c r="H35" i="16" s="1"/>
  <c r="C36" i="16"/>
  <c r="H36" i="16" s="1"/>
  <c r="C37" i="16"/>
  <c r="H37" i="16" s="1"/>
  <c r="C38" i="16"/>
  <c r="H38" i="16" s="1"/>
  <c r="C39" i="16"/>
  <c r="H39" i="16" s="1"/>
  <c r="C40" i="16"/>
  <c r="H40" i="16" s="1"/>
  <c r="C30" i="16"/>
  <c r="H30" i="16" s="1"/>
  <c r="C15" i="16"/>
  <c r="I15" i="16" s="1"/>
  <c r="C14" i="16"/>
  <c r="I14" i="16" s="1"/>
  <c r="C13" i="16"/>
  <c r="I13" i="16" s="1"/>
  <c r="C7" i="16"/>
  <c r="C8" i="16"/>
  <c r="C10" i="16"/>
  <c r="C11" i="16"/>
  <c r="C12" i="16"/>
  <c r="C6" i="16"/>
  <c r="G8" i="8"/>
  <c r="H38" i="12"/>
  <c r="H37" i="12"/>
  <c r="I36" i="12" s="1"/>
  <c r="H43" i="12"/>
  <c r="H42" i="12"/>
  <c r="H41" i="12"/>
  <c r="H40" i="12"/>
  <c r="I39" i="12" s="1"/>
  <c r="H9" i="12"/>
  <c r="I5" i="12" s="1"/>
  <c r="H11" i="12"/>
  <c r="H46" i="12"/>
  <c r="I44" i="12" s="1"/>
  <c r="G17" i="10"/>
  <c r="D17" i="10" s="1"/>
  <c r="K17" i="10"/>
  <c r="D23" i="10"/>
  <c r="D25" i="10"/>
  <c r="D28" i="10"/>
  <c r="C23" i="10"/>
  <c r="C25" i="10"/>
  <c r="D26" i="13" l="1"/>
  <c r="C14" i="13"/>
  <c r="G12" i="1"/>
  <c r="I20" i="8"/>
  <c r="I26" i="1"/>
  <c r="D23" i="13"/>
  <c r="I10" i="1"/>
  <c r="C13" i="13"/>
  <c r="I14" i="1"/>
  <c r="C15" i="13"/>
  <c r="C16" i="13"/>
  <c r="I16" i="1"/>
  <c r="I25" i="1"/>
  <c r="D21" i="13"/>
  <c r="I19" i="8"/>
  <c r="I8" i="1"/>
  <c r="C17" i="13"/>
  <c r="D15" i="17"/>
  <c r="D66" i="10"/>
  <c r="I47" i="12"/>
  <c r="G46" i="11" l="1"/>
  <c r="G48" i="11"/>
  <c r="D21" i="10"/>
  <c r="D9" i="17" s="1"/>
  <c r="D55" i="11"/>
  <c r="D22" i="10" s="1"/>
  <c r="D10" i="17" s="1"/>
  <c r="D59" i="11"/>
  <c r="D26" i="10" s="1"/>
  <c r="D12" i="17" s="1"/>
  <c r="E353" i="11"/>
  <c r="C353" i="11"/>
  <c r="D327" i="11"/>
  <c r="E327" i="11"/>
  <c r="C327" i="11"/>
  <c r="E324" i="11"/>
  <c r="C324" i="11"/>
  <c r="E323" i="11"/>
  <c r="C323" i="11"/>
  <c r="F293" i="11"/>
  <c r="G293" i="11"/>
  <c r="C293" i="11"/>
  <c r="F288" i="11"/>
  <c r="D288" i="11" s="1"/>
  <c r="C288" i="11"/>
  <c r="G287" i="11"/>
  <c r="F287" i="11"/>
  <c r="C287" i="11"/>
  <c r="F259" i="11"/>
  <c r="C259" i="11"/>
  <c r="F253" i="11"/>
  <c r="C253" i="11"/>
  <c r="F222" i="11"/>
  <c r="E222" i="11"/>
  <c r="C222" i="11"/>
  <c r="E221" i="11"/>
  <c r="C221" i="11"/>
  <c r="E219" i="11"/>
  <c r="C219" i="11"/>
  <c r="H218" i="11"/>
  <c r="E218" i="11"/>
  <c r="C218" i="11"/>
  <c r="E217" i="11"/>
  <c r="C217" i="11"/>
  <c r="E216" i="11"/>
  <c r="C216" i="11"/>
  <c r="F183" i="11"/>
  <c r="C183" i="11"/>
  <c r="G155" i="11"/>
  <c r="C155" i="11"/>
  <c r="E152" i="11"/>
  <c r="C152" i="11"/>
  <c r="E150" i="11"/>
  <c r="C150" i="11"/>
  <c r="G149" i="11"/>
  <c r="E149" i="11"/>
  <c r="C149" i="11"/>
  <c r="E148" i="11"/>
  <c r="C148" i="11"/>
  <c r="E147" i="11"/>
  <c r="C147" i="11"/>
  <c r="G120" i="11"/>
  <c r="F120" i="11"/>
  <c r="C120" i="11"/>
  <c r="F118" i="11"/>
  <c r="C118" i="11"/>
  <c r="E117" i="11"/>
  <c r="C117" i="11"/>
  <c r="H115" i="11"/>
  <c r="F115" i="11"/>
  <c r="E115" i="11"/>
  <c r="C115" i="11"/>
  <c r="F114" i="11"/>
  <c r="E114" i="11"/>
  <c r="C114" i="11"/>
  <c r="E113" i="11"/>
  <c r="C113" i="11"/>
  <c r="E112" i="11"/>
  <c r="C112" i="11"/>
  <c r="G82" i="11"/>
  <c r="C82" i="11"/>
  <c r="E80" i="11"/>
  <c r="C80" i="11"/>
  <c r="G79" i="11"/>
  <c r="E79" i="11"/>
  <c r="C79" i="11"/>
  <c r="G78" i="11"/>
  <c r="E78" i="11"/>
  <c r="C78" i="11"/>
  <c r="E77" i="11"/>
  <c r="C77" i="11"/>
  <c r="D60" i="11"/>
  <c r="D27" i="10" s="1"/>
  <c r="D13" i="17" s="1"/>
  <c r="F13" i="17" s="1"/>
  <c r="C60" i="11"/>
  <c r="C27" i="10" s="1"/>
  <c r="C13" i="17" s="1"/>
  <c r="C59" i="11"/>
  <c r="C26" i="10" s="1"/>
  <c r="C12" i="17" s="1"/>
  <c r="C57" i="11"/>
  <c r="C24" i="10" s="1"/>
  <c r="C11" i="17" s="1"/>
  <c r="C55" i="11"/>
  <c r="C22" i="10" s="1"/>
  <c r="C10" i="17" s="1"/>
  <c r="C54" i="11"/>
  <c r="C21" i="10" s="1"/>
  <c r="C9" i="17" s="1"/>
  <c r="D20" i="10"/>
  <c r="D8" i="17" s="1"/>
  <c r="C53" i="11"/>
  <c r="C20" i="10" s="1"/>
  <c r="C8" i="17" s="1"/>
  <c r="E50" i="11"/>
  <c r="C50" i="11"/>
  <c r="C16" i="11" s="1"/>
  <c r="G49" i="11"/>
  <c r="E49" i="11"/>
  <c r="C49" i="11"/>
  <c r="C15" i="11" s="1"/>
  <c r="E48" i="11"/>
  <c r="C48" i="11"/>
  <c r="C14" i="11" s="1"/>
  <c r="E47" i="11"/>
  <c r="C47" i="11"/>
  <c r="C13" i="11" s="1"/>
  <c r="E46" i="11"/>
  <c r="C46" i="11"/>
  <c r="C12" i="11" s="1"/>
  <c r="G45" i="11"/>
  <c r="E45" i="11"/>
  <c r="C45" i="11"/>
  <c r="C11" i="11" s="1"/>
  <c r="G44" i="11"/>
  <c r="E44" i="11"/>
  <c r="C44" i="11"/>
  <c r="C10" i="11" s="1"/>
  <c r="G43" i="11"/>
  <c r="E43" i="11"/>
  <c r="C43" i="11"/>
  <c r="C9" i="11" s="1"/>
  <c r="G42" i="11"/>
  <c r="E42" i="11"/>
  <c r="E41" i="11"/>
  <c r="C42" i="11"/>
  <c r="C8" i="11" s="1"/>
  <c r="C41" i="11"/>
  <c r="C7" i="11" s="1"/>
  <c r="E53" i="7"/>
  <c r="D53" i="7"/>
  <c r="C53" i="7"/>
  <c r="F39" i="7"/>
  <c r="F53" i="7" s="1"/>
  <c r="C42" i="6"/>
  <c r="F18" i="6"/>
  <c r="F37" i="6"/>
  <c r="F38" i="6"/>
  <c r="F36" i="6"/>
  <c r="F13" i="6"/>
  <c r="H9" i="5"/>
  <c r="H8" i="5"/>
  <c r="H7" i="5"/>
  <c r="H6" i="5"/>
  <c r="H5" i="5"/>
  <c r="C17" i="2"/>
  <c r="C15" i="2"/>
  <c r="F15" i="2" s="1"/>
  <c r="C14" i="2"/>
  <c r="F14" i="2" s="1"/>
  <c r="C12" i="2"/>
  <c r="I16" i="3"/>
  <c r="I11" i="3"/>
  <c r="J11" i="3" s="1"/>
  <c r="I10" i="3"/>
  <c r="I8" i="3"/>
  <c r="D1515" i="18"/>
  <c r="C1515" i="18" s="1"/>
  <c r="D1342" i="18"/>
  <c r="C1342" i="18" s="1"/>
  <c r="D1330" i="18"/>
  <c r="C1330" i="18" s="1"/>
  <c r="D1280" i="18"/>
  <c r="C1280" i="18" s="1"/>
  <c r="H1167" i="18"/>
  <c r="H1153" i="18"/>
  <c r="H1120" i="18"/>
  <c r="H1085" i="18"/>
  <c r="H1050" i="18"/>
  <c r="H1015" i="18"/>
  <c r="H1168" i="18" s="1"/>
  <c r="H954" i="18"/>
  <c r="H917" i="18"/>
  <c r="H916" i="18"/>
  <c r="H899" i="18"/>
  <c r="H898" i="18"/>
  <c r="H853" i="18"/>
  <c r="H821" i="18"/>
  <c r="D786" i="18"/>
  <c r="H1169" i="18" s="1"/>
  <c r="I769" i="18"/>
  <c r="I734" i="18"/>
  <c r="I673" i="18"/>
  <c r="I664" i="18"/>
  <c r="I559" i="18"/>
  <c r="I524" i="18"/>
  <c r="I10" i="12"/>
  <c r="I12" i="12"/>
  <c r="E42" i="16"/>
  <c r="F42" i="16"/>
  <c r="F10" i="17" l="1"/>
  <c r="F12" i="17"/>
  <c r="F9" i="17"/>
  <c r="D57" i="11"/>
  <c r="D24" i="10" s="1"/>
  <c r="D11" i="17" s="1"/>
  <c r="F11" i="17" s="1"/>
  <c r="D44" i="11"/>
  <c r="I674" i="18"/>
  <c r="I675" i="18" s="1"/>
  <c r="C786" i="18"/>
  <c r="I12" i="16"/>
  <c r="C12" i="13" s="1"/>
  <c r="I6" i="16"/>
  <c r="C6" i="13" s="1"/>
  <c r="I7" i="16"/>
  <c r="C7" i="13" s="1"/>
  <c r="I8" i="16"/>
  <c r="C8" i="13" s="1"/>
  <c r="I10" i="16"/>
  <c r="C10" i="13" s="1"/>
  <c r="I11" i="16"/>
  <c r="C11" i="13" s="1"/>
  <c r="I5" i="16"/>
  <c r="I93" i="10"/>
  <c r="I55" i="10" s="1"/>
  <c r="L9" i="10"/>
  <c r="L11" i="11"/>
  <c r="L11" i="10" s="1"/>
  <c r="L125" i="10" s="1"/>
  <c r="L12" i="11"/>
  <c r="L12" i="10" s="1"/>
  <c r="L126" i="10" s="1"/>
  <c r="L13" i="11"/>
  <c r="L13" i="10" s="1"/>
  <c r="L127" i="10" s="1"/>
  <c r="L14" i="11"/>
  <c r="L14" i="10" s="1"/>
  <c r="L15" i="11"/>
  <c r="L15" i="10" s="1"/>
  <c r="L129" i="10" s="1"/>
  <c r="L7" i="11"/>
  <c r="L7" i="10" s="1"/>
  <c r="L8" i="11"/>
  <c r="L8" i="10" s="1"/>
  <c r="L122" i="10" s="1"/>
  <c r="L6" i="11"/>
  <c r="L6" i="10" s="1"/>
  <c r="L120" i="10" s="1"/>
  <c r="N7" i="11"/>
  <c r="N8" i="11"/>
  <c r="N9" i="11"/>
  <c r="N10" i="11"/>
  <c r="N11" i="11"/>
  <c r="N12" i="11"/>
  <c r="N13" i="11"/>
  <c r="N14" i="11"/>
  <c r="N15" i="11"/>
  <c r="N16" i="11"/>
  <c r="M7" i="11"/>
  <c r="M8" i="11"/>
  <c r="M9" i="11"/>
  <c r="M12" i="11"/>
  <c r="M14" i="11"/>
  <c r="M15" i="11"/>
  <c r="M16" i="11"/>
  <c r="M6" i="11"/>
  <c r="K7" i="11"/>
  <c r="K7" i="10" s="1"/>
  <c r="K121" i="10" s="1"/>
  <c r="K8" i="11"/>
  <c r="K8" i="10" s="1"/>
  <c r="K9" i="11"/>
  <c r="K9" i="10" s="1"/>
  <c r="K123" i="10" s="1"/>
  <c r="K12" i="11"/>
  <c r="K12" i="10" s="1"/>
  <c r="K13" i="11"/>
  <c r="K13" i="10" s="1"/>
  <c r="K127" i="10" s="1"/>
  <c r="K14" i="11"/>
  <c r="K14" i="10" s="1"/>
  <c r="K15" i="11"/>
  <c r="K15" i="10" s="1"/>
  <c r="K129" i="10" s="1"/>
  <c r="K6" i="11"/>
  <c r="K6" i="10" s="1"/>
  <c r="K120" i="10" s="1"/>
  <c r="J7" i="11"/>
  <c r="J7" i="10" s="1"/>
  <c r="J121" i="10" s="1"/>
  <c r="J6" i="11"/>
  <c r="J6" i="10" s="1"/>
  <c r="J120" i="10" s="1"/>
  <c r="I7" i="11"/>
  <c r="I7" i="10" s="1"/>
  <c r="I121" i="10" s="1"/>
  <c r="I8" i="11"/>
  <c r="I8" i="10" s="1"/>
  <c r="I122" i="10" s="1"/>
  <c r="I9" i="11"/>
  <c r="I9" i="10" s="1"/>
  <c r="I123" i="10" s="1"/>
  <c r="I12" i="11"/>
  <c r="I12" i="10" s="1"/>
  <c r="I126" i="10" s="1"/>
  <c r="I13" i="11"/>
  <c r="I13" i="10" s="1"/>
  <c r="I127" i="10" s="1"/>
  <c r="I14" i="11"/>
  <c r="I14" i="10" s="1"/>
  <c r="I128" i="10" s="1"/>
  <c r="I15" i="11"/>
  <c r="I15" i="10" s="1"/>
  <c r="I129" i="10" s="1"/>
  <c r="I16" i="11"/>
  <c r="I16" i="10" s="1"/>
  <c r="I130" i="10" s="1"/>
  <c r="I6" i="11"/>
  <c r="I6" i="10" s="1"/>
  <c r="I120" i="10" s="1"/>
  <c r="H7" i="11"/>
  <c r="H6" i="11"/>
  <c r="G7" i="11"/>
  <c r="G6" i="11"/>
  <c r="F6" i="11"/>
  <c r="D353" i="11"/>
  <c r="N6" i="11" s="1"/>
  <c r="M13" i="11"/>
  <c r="D324" i="11"/>
  <c r="M11" i="11" s="1"/>
  <c r="D253" i="11"/>
  <c r="K10" i="11" s="1"/>
  <c r="K10" i="10" s="1"/>
  <c r="K124" i="10" s="1"/>
  <c r="I11" i="11"/>
  <c r="I11" i="10" s="1"/>
  <c r="I125" i="10" s="1"/>
  <c r="D183" i="11"/>
  <c r="I10" i="11" s="1"/>
  <c r="I10" i="10" s="1"/>
  <c r="I124" i="10" s="1"/>
  <c r="J225" i="11"/>
  <c r="G225" i="11"/>
  <c r="J16" i="11"/>
  <c r="J16" i="10" s="1"/>
  <c r="J130" i="10" s="1"/>
  <c r="J15" i="11"/>
  <c r="J15" i="10" s="1"/>
  <c r="J129" i="10" s="1"/>
  <c r="D222" i="11"/>
  <c r="J14" i="11" s="1"/>
  <c r="J14" i="10" s="1"/>
  <c r="J12" i="11"/>
  <c r="J12" i="10" s="1"/>
  <c r="J126" i="10" s="1"/>
  <c r="D217" i="11"/>
  <c r="J9" i="11" s="1"/>
  <c r="J9" i="10" s="1"/>
  <c r="J123" i="10" s="1"/>
  <c r="D155" i="11"/>
  <c r="H16" i="11" s="1"/>
  <c r="D148" i="11"/>
  <c r="H9" i="11" s="1"/>
  <c r="D149" i="11"/>
  <c r="H10" i="11" s="1"/>
  <c r="D150" i="11"/>
  <c r="H11" i="11" s="1"/>
  <c r="H12" i="11"/>
  <c r="D152" i="11"/>
  <c r="H13" i="11" s="1"/>
  <c r="H14" i="11"/>
  <c r="H15" i="11"/>
  <c r="D147" i="11"/>
  <c r="H8" i="11" s="1"/>
  <c r="H121" i="11"/>
  <c r="D82" i="11"/>
  <c r="F13" i="11" s="1"/>
  <c r="D77" i="11"/>
  <c r="F8" i="11" s="1"/>
  <c r="D78" i="11"/>
  <c r="F9" i="11" s="1"/>
  <c r="D79" i="11"/>
  <c r="F10" i="10" s="1"/>
  <c r="F124" i="10" s="1"/>
  <c r="D80" i="11"/>
  <c r="F11" i="11" s="1"/>
  <c r="F12" i="11"/>
  <c r="F14" i="11"/>
  <c r="F15" i="11"/>
  <c r="F7" i="11"/>
  <c r="D128" i="11"/>
  <c r="D96" i="11"/>
  <c r="D131" i="11" s="1"/>
  <c r="D166" i="11" s="1"/>
  <c r="D95" i="11"/>
  <c r="D130" i="11" s="1"/>
  <c r="D94" i="11"/>
  <c r="D129" i="11" s="1"/>
  <c r="D90" i="11"/>
  <c r="D125" i="11" s="1"/>
  <c r="D126" i="11"/>
  <c r="D92" i="11"/>
  <c r="D127" i="11" s="1"/>
  <c r="D124" i="11"/>
  <c r="C95" i="11"/>
  <c r="C130" i="11" s="1"/>
  <c r="C94" i="11"/>
  <c r="C129" i="11" s="1"/>
  <c r="C92" i="11"/>
  <c r="C127" i="11" s="1"/>
  <c r="C90" i="11"/>
  <c r="C125" i="11" s="1"/>
  <c r="C89" i="11"/>
  <c r="C124" i="11" s="1"/>
  <c r="C88" i="11"/>
  <c r="D47" i="11"/>
  <c r="E13" i="11" s="1"/>
  <c r="E51" i="11"/>
  <c r="D42" i="6"/>
  <c r="F34" i="6"/>
  <c r="F30" i="6"/>
  <c r="F26" i="6"/>
  <c r="F22" i="6"/>
  <c r="F16" i="6"/>
  <c r="F11" i="6"/>
  <c r="F8" i="7"/>
  <c r="F23" i="7" s="1"/>
  <c r="I24" i="1" s="1"/>
  <c r="C23" i="7"/>
  <c r="D23" i="7"/>
  <c r="F17" i="2"/>
  <c r="F47" i="17"/>
  <c r="F52" i="17"/>
  <c r="F54" i="17"/>
  <c r="F51" i="17"/>
  <c r="D14" i="17"/>
  <c r="D58" i="17"/>
  <c r="C58" i="17"/>
  <c r="F53" i="17"/>
  <c r="F46" i="17"/>
  <c r="F45" i="17"/>
  <c r="F44" i="17"/>
  <c r="F8" i="17"/>
  <c r="E20" i="9"/>
  <c r="D20" i="9"/>
  <c r="F41" i="6"/>
  <c r="F10" i="2"/>
  <c r="H11" i="5"/>
  <c r="F29" i="2"/>
  <c r="F28" i="2"/>
  <c r="F27" i="2"/>
  <c r="F26" i="2"/>
  <c r="F25" i="2"/>
  <c r="F24" i="2"/>
  <c r="F23" i="2"/>
  <c r="F22" i="2"/>
  <c r="F21" i="2"/>
  <c r="F20" i="2"/>
  <c r="F19" i="2"/>
  <c r="F16" i="2"/>
  <c r="F13" i="2"/>
  <c r="F11" i="2"/>
  <c r="F9" i="2"/>
  <c r="F12" i="2"/>
  <c r="L50" i="10"/>
  <c r="K53" i="10"/>
  <c r="K47" i="10"/>
  <c r="J45" i="10"/>
  <c r="C85" i="10"/>
  <c r="D86" i="10"/>
  <c r="C91" i="10"/>
  <c r="C88" i="10"/>
  <c r="C87" i="10"/>
  <c r="C84" i="10"/>
  <c r="L93" i="10"/>
  <c r="L55" i="10" s="1"/>
  <c r="K93" i="10"/>
  <c r="K55" i="10" s="1"/>
  <c r="J93" i="10"/>
  <c r="J55" i="10" s="1"/>
  <c r="C65" i="10"/>
  <c r="C140" i="10" s="1"/>
  <c r="C64" i="10"/>
  <c r="C139" i="10" s="1"/>
  <c r="C63" i="10"/>
  <c r="C138" i="10" s="1"/>
  <c r="C62" i="10"/>
  <c r="C137" i="10" s="1"/>
  <c r="C61" i="10"/>
  <c r="C136" i="10" s="1"/>
  <c r="C60" i="10"/>
  <c r="C135" i="10" s="1"/>
  <c r="C59" i="10"/>
  <c r="C134" i="10" s="1"/>
  <c r="C58" i="10"/>
  <c r="C133" i="10" s="1"/>
  <c r="D65" i="10"/>
  <c r="D140" i="10" s="1"/>
  <c r="D64" i="10"/>
  <c r="D139" i="10" s="1"/>
  <c r="D63" i="10"/>
  <c r="D138" i="10" s="1"/>
  <c r="D62" i="10"/>
  <c r="D137" i="10" s="1"/>
  <c r="D61" i="10"/>
  <c r="D136" i="10" s="1"/>
  <c r="D60" i="10"/>
  <c r="D135" i="10" s="1"/>
  <c r="D59" i="10"/>
  <c r="D134" i="10" s="1"/>
  <c r="D58" i="10"/>
  <c r="D133" i="10" s="1"/>
  <c r="I13" i="1"/>
  <c r="C61" i="11"/>
  <c r="C128" i="11"/>
  <c r="C126" i="11"/>
  <c r="F117" i="11"/>
  <c r="D117" i="11" s="1"/>
  <c r="G13" i="11" s="1"/>
  <c r="F113" i="11"/>
  <c r="D113" i="11" s="1"/>
  <c r="G9" i="11" s="1"/>
  <c r="E120" i="11"/>
  <c r="E118" i="11"/>
  <c r="D118" i="11" s="1"/>
  <c r="G14" i="11" s="1"/>
  <c r="G50" i="11"/>
  <c r="D48" i="11"/>
  <c r="E14" i="11" s="1"/>
  <c r="D46" i="11"/>
  <c r="E12" i="10" s="1"/>
  <c r="I15" i="12"/>
  <c r="I17" i="12" s="1"/>
  <c r="I21" i="1"/>
  <c r="D259" i="11"/>
  <c r="K16" i="11" s="1"/>
  <c r="K16" i="10" s="1"/>
  <c r="K130" i="10" s="1"/>
  <c r="K11" i="11"/>
  <c r="K11" i="10" s="1"/>
  <c r="F16" i="11"/>
  <c r="F6" i="10"/>
  <c r="F120" i="10" s="1"/>
  <c r="G6" i="10"/>
  <c r="G120" i="10" s="1"/>
  <c r="H6" i="10"/>
  <c r="H120" i="10" s="1"/>
  <c r="N6" i="10"/>
  <c r="O7" i="10"/>
  <c r="O121" i="10" s="1"/>
  <c r="O8" i="10"/>
  <c r="O122" i="10" s="1"/>
  <c r="O9" i="10"/>
  <c r="O123" i="10" s="1"/>
  <c r="O10" i="10"/>
  <c r="O124" i="10" s="1"/>
  <c r="O11" i="10"/>
  <c r="O125" i="10" s="1"/>
  <c r="O12" i="10"/>
  <c r="O126" i="10" s="1"/>
  <c r="O13" i="10"/>
  <c r="O127" i="10" s="1"/>
  <c r="O14" i="10"/>
  <c r="O128" i="10" s="1"/>
  <c r="O15" i="10"/>
  <c r="O129" i="10" s="1"/>
  <c r="O16" i="10"/>
  <c r="O130" i="10" s="1"/>
  <c r="E6" i="11"/>
  <c r="N8" i="10"/>
  <c r="N122" i="10" s="1"/>
  <c r="N9" i="10"/>
  <c r="N123" i="10" s="1"/>
  <c r="N12" i="10"/>
  <c r="N126" i="10" s="1"/>
  <c r="N14" i="10"/>
  <c r="N128" i="10" s="1"/>
  <c r="N15" i="10"/>
  <c r="N129" i="10" s="1"/>
  <c r="N16" i="10"/>
  <c r="N130" i="10" s="1"/>
  <c r="N7" i="10"/>
  <c r="N121" i="10" s="1"/>
  <c r="H12" i="10"/>
  <c r="H126" i="10" s="1"/>
  <c r="H14" i="10"/>
  <c r="H7" i="10"/>
  <c r="H121" i="10" s="1"/>
  <c r="G7" i="10"/>
  <c r="G121" i="10" s="1"/>
  <c r="F12" i="10"/>
  <c r="F126" i="10" s="1"/>
  <c r="F15" i="10"/>
  <c r="F129" i="10" s="1"/>
  <c r="E30" i="2"/>
  <c r="D41" i="11"/>
  <c r="E7" i="11" s="1"/>
  <c r="D43" i="11"/>
  <c r="E9" i="10" s="1"/>
  <c r="F330" i="11"/>
  <c r="E330" i="11"/>
  <c r="D323" i="11"/>
  <c r="N10" i="10" s="1"/>
  <c r="N124" i="10" s="1"/>
  <c r="H294" i="11"/>
  <c r="E294" i="11"/>
  <c r="E260" i="11"/>
  <c r="H156" i="11"/>
  <c r="F156" i="11"/>
  <c r="D112" i="11"/>
  <c r="G8" i="11" s="1"/>
  <c r="F86" i="11"/>
  <c r="F51" i="11"/>
  <c r="G93" i="10"/>
  <c r="G55" i="10" s="1"/>
  <c r="E93" i="10"/>
  <c r="E55" i="10" s="1"/>
  <c r="H93" i="10"/>
  <c r="H55" i="10" s="1"/>
  <c r="F93" i="10"/>
  <c r="F55" i="10" s="1"/>
  <c r="N93" i="10"/>
  <c r="N55" i="10" s="1"/>
  <c r="D29" i="10"/>
  <c r="E23" i="7"/>
  <c r="E42" i="6"/>
  <c r="C24" i="4"/>
  <c r="I20" i="1" s="1"/>
  <c r="E364" i="11"/>
  <c r="C330" i="11"/>
  <c r="C260" i="11"/>
  <c r="C364" i="11"/>
  <c r="C6" i="11" s="1"/>
  <c r="C51" i="11"/>
  <c r="J8" i="3"/>
  <c r="K45" i="10" l="1"/>
  <c r="K51" i="10"/>
  <c r="L46" i="10"/>
  <c r="E47" i="10"/>
  <c r="E123" i="10"/>
  <c r="J52" i="10"/>
  <c r="J128" i="10"/>
  <c r="I131" i="10"/>
  <c r="H52" i="10"/>
  <c r="H128" i="10"/>
  <c r="N44" i="10"/>
  <c r="N120" i="10"/>
  <c r="K49" i="10"/>
  <c r="K125" i="10"/>
  <c r="E50" i="10"/>
  <c r="E126" i="10"/>
  <c r="K52" i="10"/>
  <c r="K128" i="10"/>
  <c r="K50" i="10"/>
  <c r="K126" i="10"/>
  <c r="K46" i="10"/>
  <c r="K122" i="10"/>
  <c r="K131" i="10" s="1"/>
  <c r="L45" i="10"/>
  <c r="L121" i="10"/>
  <c r="L52" i="10"/>
  <c r="L128" i="10"/>
  <c r="L47" i="10"/>
  <c r="L123" i="10"/>
  <c r="C96" i="11"/>
  <c r="C131" i="11" s="1"/>
  <c r="C166" i="11" s="1"/>
  <c r="C28" i="10"/>
  <c r="C5" i="13"/>
  <c r="J54" i="10"/>
  <c r="G15" i="11"/>
  <c r="J47" i="10"/>
  <c r="E6" i="10"/>
  <c r="G156" i="11"/>
  <c r="H15" i="10"/>
  <c r="H13" i="10"/>
  <c r="H11" i="10"/>
  <c r="H44" i="10"/>
  <c r="N52" i="10"/>
  <c r="N54" i="10"/>
  <c r="C121" i="11"/>
  <c r="C156" i="11"/>
  <c r="D287" i="11"/>
  <c r="L10" i="11" s="1"/>
  <c r="L10" i="10" s="1"/>
  <c r="D293" i="11"/>
  <c r="L16" i="11" s="1"/>
  <c r="L16" i="10" s="1"/>
  <c r="F9" i="10"/>
  <c r="H10" i="10"/>
  <c r="G294" i="11"/>
  <c r="J50" i="10"/>
  <c r="J53" i="10"/>
  <c r="L49" i="10"/>
  <c r="L51" i="10"/>
  <c r="L53" i="10"/>
  <c r="O53" i="10"/>
  <c r="O51" i="10"/>
  <c r="O49" i="10"/>
  <c r="O47" i="10"/>
  <c r="O45" i="10"/>
  <c r="I53" i="10"/>
  <c r="I51" i="10"/>
  <c r="I47" i="10"/>
  <c r="I45" i="10"/>
  <c r="F50" i="10"/>
  <c r="H45" i="10"/>
  <c r="N46" i="10"/>
  <c r="N50" i="10"/>
  <c r="D62" i="11"/>
  <c r="D42" i="11"/>
  <c r="E8" i="10" s="1"/>
  <c r="F7" i="10"/>
  <c r="F14" i="10"/>
  <c r="F11" i="10"/>
  <c r="F125" i="10" s="1"/>
  <c r="G44" i="10"/>
  <c r="F44" i="10"/>
  <c r="F53" i="10"/>
  <c r="G45" i="10"/>
  <c r="H50" i="10"/>
  <c r="N45" i="10"/>
  <c r="N47" i="10"/>
  <c r="N53" i="10"/>
  <c r="E10" i="11"/>
  <c r="O54" i="10"/>
  <c r="O52" i="10"/>
  <c r="O50" i="10"/>
  <c r="O46" i="10"/>
  <c r="I54" i="10"/>
  <c r="I52" i="10"/>
  <c r="I50" i="10"/>
  <c r="I46" i="10"/>
  <c r="I44" i="10"/>
  <c r="F42" i="6"/>
  <c r="I22" i="1" s="1"/>
  <c r="E10" i="10"/>
  <c r="C56" i="17"/>
  <c r="D30" i="2"/>
  <c r="H7" i="2" s="1"/>
  <c r="H30" i="2" s="1"/>
  <c r="D67" i="10"/>
  <c r="C14" i="17"/>
  <c r="F14" i="17" s="1"/>
  <c r="D56" i="17"/>
  <c r="D45" i="11"/>
  <c r="E11" i="11" s="1"/>
  <c r="C11" i="10"/>
  <c r="C49" i="10" s="1"/>
  <c r="C125" i="10" s="1"/>
  <c r="M3" i="8"/>
  <c r="T3" i="8" s="1"/>
  <c r="D114" i="11"/>
  <c r="G10" i="10" s="1"/>
  <c r="F43" i="17"/>
  <c r="F49" i="10"/>
  <c r="I49" i="10"/>
  <c r="K48" i="10"/>
  <c r="K54" i="10"/>
  <c r="N48" i="10"/>
  <c r="I48" i="10"/>
  <c r="O93" i="10"/>
  <c r="O55" i="10" s="1"/>
  <c r="D55" i="10" s="1"/>
  <c r="F48" i="10"/>
  <c r="L44" i="10"/>
  <c r="J44" i="10"/>
  <c r="O48" i="10"/>
  <c r="K44" i="10"/>
  <c r="F58" i="17"/>
  <c r="F50" i="17"/>
  <c r="G42" i="16"/>
  <c r="D91" i="10"/>
  <c r="D89" i="10"/>
  <c r="D87" i="10"/>
  <c r="D85" i="10"/>
  <c r="D84" i="10"/>
  <c r="D92" i="10"/>
  <c r="D90" i="10"/>
  <c r="D88" i="10"/>
  <c r="C93" i="10"/>
  <c r="C141" i="10" s="1"/>
  <c r="C10" i="10"/>
  <c r="C48" i="10" s="1"/>
  <c r="C124" i="10" s="1"/>
  <c r="C9" i="10"/>
  <c r="I18" i="10"/>
  <c r="C190" i="11"/>
  <c r="E12" i="11"/>
  <c r="I17" i="11"/>
  <c r="M10" i="11"/>
  <c r="M17" i="11" s="1"/>
  <c r="D50" i="11"/>
  <c r="E16" i="11" s="1"/>
  <c r="C86" i="11"/>
  <c r="D115" i="11"/>
  <c r="G11" i="11" s="1"/>
  <c r="D120" i="11"/>
  <c r="G16" i="11" s="1"/>
  <c r="E9" i="11"/>
  <c r="F10" i="11"/>
  <c r="F17" i="11" s="1"/>
  <c r="D7" i="11"/>
  <c r="G15" i="10"/>
  <c r="E13" i="10"/>
  <c r="E16" i="10"/>
  <c r="C12" i="10"/>
  <c r="G11" i="10"/>
  <c r="C14" i="10"/>
  <c r="E7" i="10"/>
  <c r="G9" i="10"/>
  <c r="E86" i="11"/>
  <c r="E156" i="11"/>
  <c r="G121" i="11"/>
  <c r="F8" i="10"/>
  <c r="D49" i="11"/>
  <c r="E15" i="11" s="1"/>
  <c r="E121" i="11"/>
  <c r="F121" i="11"/>
  <c r="E225" i="11"/>
  <c r="H225" i="11"/>
  <c r="N11" i="10"/>
  <c r="N125" i="10" s="1"/>
  <c r="N13" i="10"/>
  <c r="D163" i="11"/>
  <c r="D200" i="11"/>
  <c r="D235" i="11" s="1"/>
  <c r="D270" i="11" s="1"/>
  <c r="D304" i="11" s="1"/>
  <c r="D340" i="11" s="1"/>
  <c r="D374" i="11" s="1"/>
  <c r="C200" i="11"/>
  <c r="C235" i="11" s="1"/>
  <c r="C270" i="11" s="1"/>
  <c r="C304" i="11" s="1"/>
  <c r="C340" i="11" s="1"/>
  <c r="C374" i="11" s="1"/>
  <c r="F260" i="11"/>
  <c r="D218" i="11"/>
  <c r="J10" i="11" s="1"/>
  <c r="J10" i="10" s="1"/>
  <c r="N17" i="11"/>
  <c r="O6" i="10"/>
  <c r="C16" i="10"/>
  <c r="C7" i="10"/>
  <c r="E14" i="10"/>
  <c r="G8" i="10"/>
  <c r="G13" i="10"/>
  <c r="G12" i="11"/>
  <c r="C225" i="11"/>
  <c r="E190" i="11"/>
  <c r="F190" i="11"/>
  <c r="H8" i="10"/>
  <c r="F225" i="11"/>
  <c r="D219" i="11"/>
  <c r="J11" i="11" s="1"/>
  <c r="J11" i="10" s="1"/>
  <c r="D221" i="11"/>
  <c r="J13" i="11" s="1"/>
  <c r="J13" i="10" s="1"/>
  <c r="D190" i="11"/>
  <c r="G14" i="10"/>
  <c r="D14" i="11"/>
  <c r="C161" i="11"/>
  <c r="C123" i="11"/>
  <c r="C160" i="11"/>
  <c r="C164" i="11"/>
  <c r="D123" i="11"/>
  <c r="D97" i="11"/>
  <c r="D162" i="11"/>
  <c r="D160" i="11"/>
  <c r="D165" i="11"/>
  <c r="C6" i="10"/>
  <c r="F16" i="10"/>
  <c r="C163" i="11"/>
  <c r="C159" i="11"/>
  <c r="C162" i="11"/>
  <c r="C165" i="11"/>
  <c r="D159" i="11"/>
  <c r="D161" i="11"/>
  <c r="D164" i="11"/>
  <c r="L17" i="11"/>
  <c r="D216" i="11"/>
  <c r="C294" i="11"/>
  <c r="D330" i="11"/>
  <c r="G86" i="11"/>
  <c r="F294" i="11"/>
  <c r="C62" i="11"/>
  <c r="H16" i="10"/>
  <c r="H9" i="10"/>
  <c r="D156" i="11"/>
  <c r="D86" i="11"/>
  <c r="F13" i="10"/>
  <c r="C13" i="10"/>
  <c r="C29" i="17" s="1"/>
  <c r="C15" i="10"/>
  <c r="C27" i="17" s="1"/>
  <c r="E11" i="10"/>
  <c r="G51" i="11"/>
  <c r="C8" i="10"/>
  <c r="D16" i="17"/>
  <c r="F56" i="17"/>
  <c r="D364" i="11"/>
  <c r="D6" i="11"/>
  <c r="D260" i="11"/>
  <c r="F8" i="2"/>
  <c r="F30" i="2" s="1"/>
  <c r="F18" i="2"/>
  <c r="J16" i="3"/>
  <c r="D57" i="17" l="1"/>
  <c r="D34" i="17"/>
  <c r="C97" i="11"/>
  <c r="G16" i="10"/>
  <c r="E49" i="10"/>
  <c r="E125" i="10"/>
  <c r="H47" i="10"/>
  <c r="H123" i="10"/>
  <c r="F54" i="10"/>
  <c r="F130" i="10"/>
  <c r="J49" i="10"/>
  <c r="J125" i="10"/>
  <c r="H46" i="10"/>
  <c r="H122" i="10"/>
  <c r="G46" i="10"/>
  <c r="G122" i="10"/>
  <c r="O44" i="10"/>
  <c r="O120" i="10"/>
  <c r="O131" i="10" s="1"/>
  <c r="J48" i="10"/>
  <c r="J124" i="10"/>
  <c r="F46" i="10"/>
  <c r="F122" i="10"/>
  <c r="G47" i="10"/>
  <c r="G123" i="10"/>
  <c r="G49" i="10"/>
  <c r="G125" i="10"/>
  <c r="E54" i="10"/>
  <c r="E130" i="10"/>
  <c r="G53" i="10"/>
  <c r="G129" i="10"/>
  <c r="G48" i="10"/>
  <c r="G124" i="10"/>
  <c r="F52" i="10"/>
  <c r="F128" i="10"/>
  <c r="E46" i="10"/>
  <c r="E122" i="10"/>
  <c r="F47" i="10"/>
  <c r="F123" i="10"/>
  <c r="D123" i="10" s="1"/>
  <c r="L48" i="10"/>
  <c r="L124" i="10"/>
  <c r="H49" i="10"/>
  <c r="H125" i="10"/>
  <c r="H53" i="10"/>
  <c r="H129" i="10"/>
  <c r="E44" i="10"/>
  <c r="E120" i="10"/>
  <c r="F51" i="10"/>
  <c r="F127" i="10"/>
  <c r="H54" i="10"/>
  <c r="H130" i="10"/>
  <c r="G52" i="10"/>
  <c r="G128" i="10"/>
  <c r="J51" i="10"/>
  <c r="J127" i="10"/>
  <c r="G51" i="10"/>
  <c r="G127" i="10"/>
  <c r="E52" i="10"/>
  <c r="E128" i="10"/>
  <c r="D128" i="10" s="1"/>
  <c r="N51" i="10"/>
  <c r="N127" i="10"/>
  <c r="N131" i="10" s="1"/>
  <c r="E45" i="10"/>
  <c r="E121" i="10"/>
  <c r="G54" i="10"/>
  <c r="G130" i="10"/>
  <c r="E51" i="10"/>
  <c r="E127" i="10"/>
  <c r="E48" i="10"/>
  <c r="E124" i="10"/>
  <c r="F45" i="10"/>
  <c r="F121" i="10"/>
  <c r="F131" i="10" s="1"/>
  <c r="H48" i="10"/>
  <c r="H124" i="10"/>
  <c r="L54" i="10"/>
  <c r="L130" i="10"/>
  <c r="H51" i="10"/>
  <c r="H127" i="10"/>
  <c r="I56" i="10"/>
  <c r="H56" i="10"/>
  <c r="F56" i="10"/>
  <c r="C66" i="10"/>
  <c r="C67" i="10" s="1"/>
  <c r="C29" i="10"/>
  <c r="C46" i="10"/>
  <c r="C122" i="10" s="1"/>
  <c r="C23" i="17"/>
  <c r="C45" i="10"/>
  <c r="C121" i="10" s="1"/>
  <c r="C22" i="17"/>
  <c r="C52" i="10"/>
  <c r="C128" i="10" s="1"/>
  <c r="C30" i="17"/>
  <c r="C47" i="10"/>
  <c r="C123" i="10" s="1"/>
  <c r="C24" i="17"/>
  <c r="C44" i="10"/>
  <c r="C120" i="10" s="1"/>
  <c r="C21" i="17"/>
  <c r="C54" i="10"/>
  <c r="C130" i="10" s="1"/>
  <c r="C26" i="17"/>
  <c r="C50" i="10"/>
  <c r="C126" i="10" s="1"/>
  <c r="C25" i="17"/>
  <c r="G12" i="10"/>
  <c r="G126" i="10" s="1"/>
  <c r="D126" i="10" s="1"/>
  <c r="O56" i="10"/>
  <c r="D294" i="11"/>
  <c r="G10" i="11"/>
  <c r="D10" i="11" s="1"/>
  <c r="D51" i="11"/>
  <c r="D10" i="10"/>
  <c r="D121" i="11"/>
  <c r="D44" i="10"/>
  <c r="E15" i="10"/>
  <c r="E8" i="11"/>
  <c r="E17" i="11" s="1"/>
  <c r="J18" i="3"/>
  <c r="I7" i="1" s="1"/>
  <c r="I17" i="1" s="1"/>
  <c r="N49" i="10"/>
  <c r="N56" i="10" s="1"/>
  <c r="E53" i="10"/>
  <c r="D53" i="10" s="1"/>
  <c r="D6" i="10"/>
  <c r="D21" i="17" s="1"/>
  <c r="O18" i="10"/>
  <c r="D93" i="10"/>
  <c r="N18" i="10"/>
  <c r="G18" i="10"/>
  <c r="D225" i="11"/>
  <c r="J8" i="11"/>
  <c r="D11" i="11"/>
  <c r="D45" i="10"/>
  <c r="D7" i="10"/>
  <c r="D22" i="17" s="1"/>
  <c r="D16" i="11"/>
  <c r="D198" i="11"/>
  <c r="D233" i="11" s="1"/>
  <c r="D268" i="11" s="1"/>
  <c r="D195" i="11"/>
  <c r="D230" i="11" s="1"/>
  <c r="D265" i="11" s="1"/>
  <c r="D193" i="11"/>
  <c r="D228" i="11" s="1"/>
  <c r="D263" i="11" s="1"/>
  <c r="C199" i="11"/>
  <c r="C234" i="11" s="1"/>
  <c r="C269" i="11" s="1"/>
  <c r="C196" i="11"/>
  <c r="C231" i="11" s="1"/>
  <c r="C266" i="11" s="1"/>
  <c r="C193" i="11"/>
  <c r="C228" i="11" s="1"/>
  <c r="C263" i="11" s="1"/>
  <c r="C197" i="11"/>
  <c r="C232" i="11" s="1"/>
  <c r="C267" i="11" s="1"/>
  <c r="D199" i="11"/>
  <c r="D234" i="11" s="1"/>
  <c r="D269" i="11" s="1"/>
  <c r="D194" i="11"/>
  <c r="D229" i="11" s="1"/>
  <c r="D264" i="11" s="1"/>
  <c r="D196" i="11"/>
  <c r="D231" i="11" s="1"/>
  <c r="D266" i="11" s="1"/>
  <c r="C198" i="11"/>
  <c r="C233" i="11" s="1"/>
  <c r="C268" i="11" s="1"/>
  <c r="C194" i="11"/>
  <c r="C229" i="11" s="1"/>
  <c r="C264" i="11" s="1"/>
  <c r="C195" i="11"/>
  <c r="C230" i="11" s="1"/>
  <c r="C265" i="11" s="1"/>
  <c r="D197" i="11"/>
  <c r="D232" i="11" s="1"/>
  <c r="D267" i="11" s="1"/>
  <c r="G17" i="11"/>
  <c r="C17" i="11"/>
  <c r="D15" i="11"/>
  <c r="L18" i="10"/>
  <c r="D132" i="11"/>
  <c r="D158" i="11"/>
  <c r="D192" i="11" s="1"/>
  <c r="C132" i="11"/>
  <c r="C158" i="11"/>
  <c r="C192" i="11" s="1"/>
  <c r="D14" i="10"/>
  <c r="D30" i="17" s="1"/>
  <c r="C18" i="10"/>
  <c r="D54" i="10"/>
  <c r="D16" i="10"/>
  <c r="D26" i="17" s="1"/>
  <c r="D9" i="10"/>
  <c r="H18" i="10"/>
  <c r="D9" i="11"/>
  <c r="H17" i="11"/>
  <c r="D13" i="10"/>
  <c r="D29" i="17" s="1"/>
  <c r="F29" i="17" s="1"/>
  <c r="F18" i="10"/>
  <c r="C51" i="10"/>
  <c r="C127" i="10" s="1"/>
  <c r="C53" i="10"/>
  <c r="C129" i="10" s="1"/>
  <c r="C57" i="17"/>
  <c r="F57" i="17" s="1"/>
  <c r="F48" i="17"/>
  <c r="K18" i="10"/>
  <c r="K17" i="11"/>
  <c r="C30" i="2"/>
  <c r="L131" i="10" l="1"/>
  <c r="D120" i="10"/>
  <c r="D124" i="10"/>
  <c r="D127" i="10"/>
  <c r="D121" i="10"/>
  <c r="D130" i="10"/>
  <c r="G131" i="10"/>
  <c r="H131" i="10"/>
  <c r="D125" i="10"/>
  <c r="D15" i="10"/>
  <c r="D27" i="17" s="1"/>
  <c r="F27" i="17" s="1"/>
  <c r="E129" i="10"/>
  <c r="D129" i="10" s="1"/>
  <c r="C131" i="10"/>
  <c r="C97" i="10"/>
  <c r="C98" i="10" s="1"/>
  <c r="D141" i="10"/>
  <c r="E56" i="10"/>
  <c r="F21" i="17"/>
  <c r="C31" i="17"/>
  <c r="F26" i="17"/>
  <c r="F30" i="17"/>
  <c r="F22" i="17"/>
  <c r="G50" i="10"/>
  <c r="D12" i="10"/>
  <c r="D25" i="17" s="1"/>
  <c r="F25" i="17" s="1"/>
  <c r="E18" i="10"/>
  <c r="D301" i="11"/>
  <c r="D337" i="11" s="1"/>
  <c r="D371" i="11" s="1"/>
  <c r="D49" i="10"/>
  <c r="J8" i="10"/>
  <c r="D8" i="11"/>
  <c r="D12" i="11"/>
  <c r="C201" i="11"/>
  <c r="C227" i="11"/>
  <c r="D201" i="11"/>
  <c r="D227" i="11"/>
  <c r="C299" i="11"/>
  <c r="C335" i="11" s="1"/>
  <c r="C369" i="11" s="1"/>
  <c r="C298" i="11"/>
  <c r="C334" i="11" s="1"/>
  <c r="C368" i="11" s="1"/>
  <c r="C302" i="11"/>
  <c r="C338" i="11" s="1"/>
  <c r="C372" i="11" s="1"/>
  <c r="D300" i="11"/>
  <c r="D336" i="11" s="1"/>
  <c r="D370" i="11" s="1"/>
  <c r="D298" i="11"/>
  <c r="D334" i="11" s="1"/>
  <c r="D368" i="11" s="1"/>
  <c r="D303" i="11"/>
  <c r="D339" i="11" s="1"/>
  <c r="D373" i="11" s="1"/>
  <c r="C301" i="11"/>
  <c r="C337" i="11" s="1"/>
  <c r="C371" i="11" s="1"/>
  <c r="C297" i="11"/>
  <c r="C333" i="11" s="1"/>
  <c r="C367" i="11" s="1"/>
  <c r="C300" i="11"/>
  <c r="C336" i="11" s="1"/>
  <c r="C370" i="11" s="1"/>
  <c r="C303" i="11"/>
  <c r="C339" i="11" s="1"/>
  <c r="C373" i="11" s="1"/>
  <c r="D297" i="11"/>
  <c r="D333" i="11" s="1"/>
  <c r="D367" i="11" s="1"/>
  <c r="D299" i="11"/>
  <c r="D335" i="11" s="1"/>
  <c r="D369" i="11" s="1"/>
  <c r="D302" i="11"/>
  <c r="D338" i="11" s="1"/>
  <c r="D372" i="11" s="1"/>
  <c r="C56" i="10"/>
  <c r="D13" i="11"/>
  <c r="J17" i="11"/>
  <c r="D52" i="10"/>
  <c r="C167" i="11"/>
  <c r="D167" i="11"/>
  <c r="D48" i="10"/>
  <c r="L56" i="10"/>
  <c r="D47" i="10"/>
  <c r="D51" i="10"/>
  <c r="K17" i="12" s="1"/>
  <c r="I6" i="1"/>
  <c r="I19" i="1" s="1"/>
  <c r="K56" i="10"/>
  <c r="J46" i="10" l="1"/>
  <c r="J122" i="10"/>
  <c r="E131" i="10"/>
  <c r="K47" i="12"/>
  <c r="D50" i="10"/>
  <c r="G56" i="10"/>
  <c r="D8" i="10"/>
  <c r="D23" i="17" s="1"/>
  <c r="J18" i="10"/>
  <c r="D11" i="10"/>
  <c r="D24" i="17" s="1"/>
  <c r="F24" i="17" s="1"/>
  <c r="D17" i="11"/>
  <c r="D262" i="11"/>
  <c r="D236" i="11"/>
  <c r="C262" i="11"/>
  <c r="C236" i="11"/>
  <c r="J131" i="10" l="1"/>
  <c r="D122" i="10"/>
  <c r="D131" i="10" s="1"/>
  <c r="D142" i="10" s="1"/>
  <c r="F23" i="17"/>
  <c r="D31" i="17"/>
  <c r="G7" i="8"/>
  <c r="D18" i="10"/>
  <c r="D30" i="10" s="1"/>
  <c r="D46" i="10"/>
  <c r="J56" i="10"/>
  <c r="C296" i="11"/>
  <c r="C271" i="11"/>
  <c r="D296" i="11"/>
  <c r="D271" i="11"/>
  <c r="D56" i="10" l="1"/>
  <c r="D68" i="10" s="1"/>
  <c r="G15" i="8"/>
  <c r="I15" i="8" s="1"/>
  <c r="I11" i="8"/>
  <c r="I12" i="8" s="1"/>
  <c r="D35" i="17"/>
  <c r="D36" i="17" s="1"/>
  <c r="F31" i="17"/>
  <c r="M4" i="8"/>
  <c r="T4" i="8" s="1"/>
  <c r="T5" i="8" s="1"/>
  <c r="T6" i="8" s="1"/>
  <c r="T7" i="8" s="1"/>
  <c r="T9" i="8" s="1"/>
  <c r="S12" i="8" s="1"/>
  <c r="S15" i="8" s="1"/>
  <c r="D332" i="11"/>
  <c r="D305" i="11"/>
  <c r="C332" i="11"/>
  <c r="C305" i="11"/>
  <c r="I16" i="8" l="1"/>
  <c r="M5" i="8"/>
  <c r="M6" i="8" s="1"/>
  <c r="C366" i="11"/>
  <c r="C375" i="11" s="1"/>
  <c r="C341" i="11"/>
  <c r="D366" i="11"/>
  <c r="D375" i="11" s="1"/>
  <c r="D341" i="11"/>
  <c r="K22" i="16" l="1"/>
  <c r="I27" i="1"/>
  <c r="M7" i="8"/>
  <c r="M9" i="8" s="1"/>
  <c r="M12" i="8" s="1"/>
  <c r="I22" i="8" s="1"/>
  <c r="I23" i="8" s="1"/>
  <c r="I24" i="8" s="1"/>
  <c r="H42" i="16" l="1"/>
  <c r="I28" i="1"/>
  <c r="J42" i="16" l="1"/>
  <c r="D42" i="16"/>
  <c r="C9" i="16"/>
  <c r="I9" i="16" l="1"/>
  <c r="C42" i="16"/>
  <c r="C9" i="13" l="1"/>
  <c r="C26" i="13" s="1"/>
  <c r="I42" i="16"/>
  <c r="K42" i="16" s="1"/>
</calcChain>
</file>

<file path=xl/sharedStrings.xml><?xml version="1.0" encoding="utf-8"?>
<sst xmlns="http://schemas.openxmlformats.org/spreadsheetml/2006/main" count="3366" uniqueCount="1719">
  <si>
    <t>งบแสดงฐานะการเงิน</t>
  </si>
  <si>
    <t>ทรัพย์สิน</t>
  </si>
  <si>
    <t>ทรัพย์สินตามงบทรัพย์สิน (หมายเหตุ 1)</t>
  </si>
  <si>
    <t>เงินสด เงินฝากธนาคารและเงินฝากคลังจังหวัด (หมายเหตุ 2)</t>
  </si>
  <si>
    <t>เงินฝาก-เงินทุนส่งเสริมกิจการเทศบาล (ก.ส.ท.)</t>
  </si>
  <si>
    <t>เงินอุดหนุนเฉพาะกิจฝากจังหวัด</t>
  </si>
  <si>
    <t>หนี้สินและเงินสะสม</t>
  </si>
  <si>
    <t>ทุนทรัพย์สิน (หมายเหตุ 1)</t>
  </si>
  <si>
    <t>เจ้าหนี้ (หมายเหตุ 3)</t>
  </si>
  <si>
    <t>เงินรับฝากต่าง ๆ (หมายเหตุ 4)</t>
  </si>
  <si>
    <t>รายจ่ายค้างจ่าย (หมายเหตุ 5)</t>
  </si>
  <si>
    <t>เงินอุดหนุนเฉพาะกิจค้างจ่าย (หมายเหตุ 7)</t>
  </si>
  <si>
    <t>เงินสะสม (หมายเหตุ 8)</t>
  </si>
  <si>
    <t>งบทรัพย์สิน</t>
  </si>
  <si>
    <t>ประเภททรัพย์สิน</t>
  </si>
  <si>
    <t>แหล่งที่มาของทรัพย์สิน</t>
  </si>
  <si>
    <t xml:space="preserve">ชื่อ </t>
  </si>
  <si>
    <t>จำนวนเงิน</t>
  </si>
  <si>
    <t>หมายเหตุ  1</t>
  </si>
  <si>
    <t>ก.  รายได้ทาง ทต.</t>
  </si>
  <si>
    <t>ข.  เงินสะสม</t>
  </si>
  <si>
    <t>ค.  เงินอุดหนุนจากรัฐบาล</t>
  </si>
  <si>
    <t>ง.  เงินบริจาค</t>
  </si>
  <si>
    <t>จ.  สำรองเงินรายรับ</t>
  </si>
  <si>
    <t>ฉ.  เงินอุดหนุนเฉพาะกิจ</t>
  </si>
  <si>
    <t>รวม</t>
  </si>
  <si>
    <t>ก.  อสังหาริมทรัพย์</t>
  </si>
  <si>
    <t>อาคาร</t>
  </si>
  <si>
    <t>ที่ดิน</t>
  </si>
  <si>
    <t>ข.  สังหาริมทรัพย์</t>
  </si>
  <si>
    <t>ครุภัณฑ์สำนักงาน</t>
  </si>
  <si>
    <t>ครุภัณฑ์การศึกษา</t>
  </si>
  <si>
    <t>ครุภัณฑ์ยานพาหนะและขนส่ง</t>
  </si>
  <si>
    <t>ครุภัณฑ์การเกษตร</t>
  </si>
  <si>
    <t>ครุภัณฑ์ก่อสร้าง</t>
  </si>
  <si>
    <t>ครุภัณฑ์ไฟฟ้าและวิทยุ</t>
  </si>
  <si>
    <t>ครุภัณฑ์โฆษณาและเผยแพร่</t>
  </si>
  <si>
    <t>ครุภัณฑ์วิทยาศาสตร์หรือการแพทย์</t>
  </si>
  <si>
    <t>ครุภัณฑ์งานบ้านงานครัว</t>
  </si>
  <si>
    <t>ครุภัณฑ์โรงงาน</t>
  </si>
  <si>
    <t>ครุภัณฑ์เครื่องดับเพลิง</t>
  </si>
  <si>
    <t>ครุภัณฑ์กีฬา</t>
  </si>
  <si>
    <t>ครุภัณฑ์สำรวจ</t>
  </si>
  <si>
    <t>ครุภัณฑ์อาวุธ</t>
  </si>
  <si>
    <t>ครุภัณฑ์ดนตรีและนาฏศิลป์</t>
  </si>
  <si>
    <t>ครุภัณฑ์คอมพิวเตอร์</t>
  </si>
  <si>
    <t>ครุภัณฑ์อื่น</t>
  </si>
  <si>
    <t>ค่าบำรุงรักษาและปรับปรุงครุภัณฑ์</t>
  </si>
  <si>
    <t>ยอดยกมางวดก่อน</t>
  </si>
  <si>
    <t>รับเพิ่มงวดนี้</t>
  </si>
  <si>
    <t>จำหน่ายงวดนี้</t>
  </si>
  <si>
    <t>ยกไปงวดหน้า</t>
  </si>
  <si>
    <t>หมายเหตุ  ประกอบงบแสดงฐานะการเงิน</t>
  </si>
  <si>
    <t xml:space="preserve">เงินสด </t>
  </si>
  <si>
    <t>เงินฝากธนาคาร</t>
  </si>
  <si>
    <t>ประเภทประจำ</t>
  </si>
  <si>
    <t>ประเภทออมทรัพย์</t>
  </si>
  <si>
    <t>ประเภทกระแสรายวัน</t>
  </si>
  <si>
    <t>เงินฝากคลังจังหวัด</t>
  </si>
  <si>
    <t>หมายเหตุ  3</t>
  </si>
  <si>
    <t>งบหนี้สิน</t>
  </si>
  <si>
    <t>ชื่อเจ้าหนี้/โครงการที่ขอกู้/จำนวนที่ขอกู้</t>
  </si>
  <si>
    <t>สัญญาเลขที่ วันที่</t>
  </si>
  <si>
    <t>เงินต้นค้างชำระ</t>
  </si>
  <si>
    <t>ปีสิ้นสุดสัญญา</t>
  </si>
  <si>
    <t>-</t>
  </si>
  <si>
    <t>เงินรับฝาก (หมายเหตุ 4)</t>
  </si>
  <si>
    <t>รายจ่ายค้างจ่าย</t>
  </si>
  <si>
    <t>หมวด/ประเภท</t>
  </si>
  <si>
    <t>ก่อหนี้ผูกพัน</t>
  </si>
  <si>
    <t>ไม่ก่อหนี้ผูกพัน</t>
  </si>
  <si>
    <t>เบิกจ่ายแล้ว</t>
  </si>
  <si>
    <t>คงเหลือ</t>
  </si>
  <si>
    <t>หมายเหตุ</t>
  </si>
  <si>
    <t>หมายเหตุ  5</t>
  </si>
  <si>
    <t>ค่าวัสดุ</t>
  </si>
  <si>
    <t>ค่าตอบแทน</t>
  </si>
  <si>
    <t>เงินอุดหนุนเฉพาะกิจค้างจ่าย</t>
  </si>
  <si>
    <t>(เงินอุดหนุนเฉพาะกิจที่ได้ก่อหนี้ผูกพันและยังไม่ได้เบิกจ่ายและเบิกจ่ายไม่ทัน)</t>
  </si>
  <si>
    <t>ลำดับ</t>
  </si>
  <si>
    <t>ใบอนุมัติประจำงวด</t>
  </si>
  <si>
    <t>จำนวนเงินตาม</t>
  </si>
  <si>
    <t>งบเงินสะสม</t>
  </si>
  <si>
    <t>หมายเหตุ  8</t>
  </si>
  <si>
    <t>บวก</t>
  </si>
  <si>
    <t>รับจริงสูงกว่าจ่ายจริง</t>
  </si>
  <si>
    <t>ลบ</t>
  </si>
  <si>
    <t>จ่ายขาดเงินสะสม</t>
  </si>
  <si>
    <t>ยืมเงินสะสม</t>
  </si>
  <si>
    <t>เงินทุนสำรองเงินสะสม</t>
  </si>
  <si>
    <t>ลูกหนี้เงินยืมเงินสะสม</t>
  </si>
  <si>
    <t>หมายเหตุ  8.1</t>
  </si>
  <si>
    <t>รายงานรายจ่ายที่ได้รับอนุมัติให้จ่ายจากเงินสะสม</t>
  </si>
  <si>
    <t>วันที่ได้รับอนุมัติ</t>
  </si>
  <si>
    <t>จำนวนเงินที่ได้รับอนุมัติ</t>
  </si>
  <si>
    <t>จ่ายขาด</t>
  </si>
  <si>
    <t>คงเหลือเบิกจ่าย</t>
  </si>
  <si>
    <t>ยังไม่ได้</t>
  </si>
  <si>
    <t>ค่าใช้สอย</t>
  </si>
  <si>
    <t>งานบริหารทั่วไป</t>
  </si>
  <si>
    <t>งานบริหารงานคลัง</t>
  </si>
  <si>
    <t>งานศึกษาไม่กำหนดระดับ</t>
  </si>
  <si>
    <t>งานไฟฟ้าถนน</t>
  </si>
  <si>
    <t>งานกีฬาและนันทนาการ</t>
  </si>
  <si>
    <t>งานส่งเสริมการเกษตร</t>
  </si>
  <si>
    <t>งบกลาง</t>
  </si>
  <si>
    <t>ประมาณการ</t>
  </si>
  <si>
    <t>บริหารงานทั่วไป</t>
  </si>
  <si>
    <t>การศึกษา</t>
  </si>
  <si>
    <t>เคหะและชุมชน</t>
  </si>
  <si>
    <t>รายการ</t>
  </si>
  <si>
    <t>รักษาความสงบภายใน</t>
  </si>
  <si>
    <t>สาธารณสุข</t>
  </si>
  <si>
    <t>สร้างความเข้มแข็งของชุมชน</t>
  </si>
  <si>
    <t>การศาสนา วัฒนธรรมและนันทนาการ</t>
  </si>
  <si>
    <t>การเกษตร</t>
  </si>
  <si>
    <t>รายจ่าย</t>
  </si>
  <si>
    <t>เงินเดือน (ฝ่ายการเมือง)</t>
  </si>
  <si>
    <t>เงินเดือน (ฝ่ายประจำ)</t>
  </si>
  <si>
    <t>ค่าสาธารณูปโภค</t>
  </si>
  <si>
    <t>ค่าที่ดินและสิ่งก่อสร้าง (หมายเหตุ 2)</t>
  </si>
  <si>
    <t>ค่าครุภัณฑ์ (หมายเหตุ 1)</t>
  </si>
  <si>
    <t>รายรับ</t>
  </si>
  <si>
    <t>ภาษีอากร</t>
  </si>
  <si>
    <t>รายได้เบ็ดเตล็ด</t>
  </si>
  <si>
    <t>รายได้จากทุน</t>
  </si>
  <si>
    <t>รัฐบาลจัดสรรให้</t>
  </si>
  <si>
    <t>อุดหนุนทั่วไป</t>
  </si>
  <si>
    <t>อุดหนุนเฉพาะกิจ</t>
  </si>
  <si>
    <t>รายจ่ายอื่น</t>
  </si>
  <si>
    <t>เงินอุดหนุน</t>
  </si>
  <si>
    <t>รายได้จากทรัพย์สิน</t>
  </si>
  <si>
    <t>รายได้จากสาธารณูปโภคและการพาณิชย์</t>
  </si>
  <si>
    <t>รวมรายรับ</t>
  </si>
  <si>
    <t>รายรับสูงกว่าหรือ (ต่ำกว่า) รายจ่าย</t>
  </si>
  <si>
    <t>งบแสดงผลการดำเนินงานจ่ายจากเงินรายรับและเงินสะสม</t>
  </si>
  <si>
    <t>รายงานรายจ่ายในการดำเนินงานที่จ่ายจากเงินสะสม</t>
  </si>
  <si>
    <t>บาท</t>
  </si>
  <si>
    <t>2.  จ่ายขาดเงินสะสม</t>
  </si>
  <si>
    <t>รายงานรายจ่ายในการดำเนินงานที่จ่ายจากเงินรายรับตามแผนงานรวม</t>
  </si>
  <si>
    <t>รายงานรายจ่ายในการดำเนินงานที่จ่ายจากเงินรายรับตามแผนงาน งานบริหารทั่วไป</t>
  </si>
  <si>
    <t>งานวางแผนสถิติและวิชาการ</t>
  </si>
  <si>
    <t>รายงานรายจ่ายในการดำเนินงานที่จ่ายจากเงินรายรับตามแผนงาน การรักษาความสงบภายใน</t>
  </si>
  <si>
    <t>งานเทศกิจ</t>
  </si>
  <si>
    <t>รายงานรายจ่ายในการดำเนินงานที่จ่ายจากเงินรายรับตามแผนงาน การศึกษา</t>
  </si>
  <si>
    <t>งานระดับมัธยมศึกษา</t>
  </si>
  <si>
    <t>บริหารทั่วไปฯ</t>
  </si>
  <si>
    <t>งานป้องกันภัยฝ่ายพลเรือนฯ</t>
  </si>
  <si>
    <t>งานระดับก่อนวัยเรียนฯ</t>
  </si>
  <si>
    <t>งานบริหารทั่วไปฯ</t>
  </si>
  <si>
    <t>รายงานรายจ่ายในการดำเนินงานที่จ่ายจากเงินรายรับตามแผนงาน สาธารณสุข</t>
  </si>
  <si>
    <t>งานโรงพยาบาล</t>
  </si>
  <si>
    <t>งานบริการสาธารณสุขฯ</t>
  </si>
  <si>
    <t>งานศูนย์บริการสาธารณสุข</t>
  </si>
  <si>
    <t>งานสวนสาธารณะ</t>
  </si>
  <si>
    <t>งานกำจัดขยะฯ</t>
  </si>
  <si>
    <t>งานบำบัดน้ำเสีย</t>
  </si>
  <si>
    <t>งานส่งเสริมและสนับสนุนฯ</t>
  </si>
  <si>
    <t>รายงานรายจ่ายในการดำเนินงานที่จ่ายจากเงินรายรับตามแผนงาน เคหะและชุมชน</t>
  </si>
  <si>
    <t>รายงานรายจ่ายในการดำเนินงานที่จ่ายจากเงินรายรับตามแผนงาน สร้างความเข้มแข็งของชุมชน</t>
  </si>
  <si>
    <t>รายงานรายจ่ายในการดำเนินงานที่จ่ายจากเงินรายรับตามแผนงาน การศาสนา วัฒนธรรมและนันทนาการ</t>
  </si>
  <si>
    <t>งานศาสนาและวัฒนธรรมฯ</t>
  </si>
  <si>
    <t>งานวิชาการ วางแผนฯ</t>
  </si>
  <si>
    <t>รายงานรายจ่ายในการดำเนินงานที่จ่ายจากเงินรายรับตามแผนงาน การเกษตร</t>
  </si>
  <si>
    <t>งานอนุรักษ์แหล่งน้ำและป่าไม้</t>
  </si>
  <si>
    <t>25% ของรับจริงสูงกว่าจ่ายจริง</t>
  </si>
  <si>
    <t>2.  ลูกหนี้ภาษีบำรุงท้องที่</t>
  </si>
  <si>
    <t>หมายเหตุ  ประกอบงบแสดงผลการดำเนินงาน</t>
  </si>
  <si>
    <t>งบทดลอง (หลังปิดบัญชี)</t>
  </si>
  <si>
    <t>รหัสบัญชี</t>
  </si>
  <si>
    <t>เดบิท</t>
  </si>
  <si>
    <t>เครดิต</t>
  </si>
  <si>
    <t>ลูกหนี้ภาษีบำรุงท้องที่</t>
  </si>
  <si>
    <t>เงินสด</t>
  </si>
  <si>
    <t>110602</t>
  </si>
  <si>
    <t>ลูกหนี้เงินยืมเงินงบประมาณ</t>
  </si>
  <si>
    <t>110606</t>
  </si>
  <si>
    <t>510000</t>
  </si>
  <si>
    <t>521000</t>
  </si>
  <si>
    <t>522000</t>
  </si>
  <si>
    <t>531000</t>
  </si>
  <si>
    <t>532000</t>
  </si>
  <si>
    <t>533000</t>
  </si>
  <si>
    <t>534000</t>
  </si>
  <si>
    <t>ค่าครุภัณฑ์</t>
  </si>
  <si>
    <t>เงินสะสม</t>
  </si>
  <si>
    <t>300000</t>
  </si>
  <si>
    <t>320000</t>
  </si>
  <si>
    <t>400000</t>
  </si>
  <si>
    <t xml:space="preserve"> </t>
  </si>
  <si>
    <t>1.  ยืมเงินสะสมไปจ่าย</t>
  </si>
  <si>
    <t xml:space="preserve">ลูกหนี้  </t>
  </si>
  <si>
    <t>-  ภาษีโรงเรือน</t>
  </si>
  <si>
    <t>-  ภาษีบำรุงท้องที่</t>
  </si>
  <si>
    <t>-  ภาษีป้าย</t>
  </si>
  <si>
    <t>รายละเอียดปรากฎตามหมายเหตุ 8.1</t>
  </si>
  <si>
    <t>รายงานรายจ่ายในการดำเนินงานที่จ่ายจากเงินรายรับตามแผนงาน งบกลาง</t>
  </si>
  <si>
    <t>รายรับจริงทั้งสิ้น</t>
  </si>
  <si>
    <t>1.</t>
  </si>
  <si>
    <t>2.</t>
  </si>
  <si>
    <t>หัก รายจ่ายจริงทั้งสิ้น</t>
  </si>
  <si>
    <t>คงเหลือเงินสะสม ก่อนหัก ทุนสำรองเงินสะสม 25%</t>
  </si>
  <si>
    <t>หัก ทุนสำรองเงินสะสม 25%</t>
  </si>
  <si>
    <t>คงเหลือเงินสะสม หลังหัก ทุนสำรองเงินสะสม 25%</t>
  </si>
  <si>
    <t>3.</t>
  </si>
  <si>
    <t>หัก ลูกหนี้ที่เกิดจากรายได้ค้างชำระประจำปี</t>
  </si>
  <si>
    <t>คงเหลือเงินสะสม หลังหัก ทุนสำรองเงินสะสม 25% ลูกหนี้ที่เกิดจากรายได้ค้างชำระประจำปี</t>
  </si>
  <si>
    <t>ดังนั้น เงินที่ต้องส่งฝากสมทบทุน ก.ส.ท.10% = เงินสะสม หลังหัก</t>
  </si>
  <si>
    <t>ทุนสำรองเงินสะสม 25% และลูกหนี้ที่เกิดจากรายได้ค้างชำระประจำปี</t>
  </si>
  <si>
    <t>คูณ 10% เป็นเงิน =</t>
  </si>
  <si>
    <t>ธนาคารเพื่อการเกษตรและสหกรณ์การเกษตร สาขาดอยสะเก็ด</t>
  </si>
  <si>
    <t>ธนาคารกรุงไทย จำกัด (มหาชน) สาขาบ่อสร้าง</t>
  </si>
  <si>
    <t>ทุนสำรองเงินสะสม</t>
  </si>
  <si>
    <t>กระดาษทำการ</t>
  </si>
  <si>
    <t>ก่อนปิดบัญชี</t>
  </si>
  <si>
    <t>ใบผ่านรายการบัญชีทั่วไป</t>
  </si>
  <si>
    <t>ใบผ่านรายการบัญชีมาตรฐาน</t>
  </si>
  <si>
    <t>ค่าธรรมเนียม ค่าปรับและใบอนุญาต</t>
  </si>
  <si>
    <t>(ไม่รวมเงินอุดหนุนเฉพาะกิจ)</t>
  </si>
  <si>
    <t>งานบริหารทั่วไปเกี่ยวกับเคหะและชุมชน</t>
  </si>
  <si>
    <t>ค่าตอบแทน/ค่าตอบแทนผู้ปฏิบัติราชการอันเป็นประโยชน์แก่ อปท.</t>
  </si>
  <si>
    <t>-  ค่าตอบแทนผู้ปฏิบัติราชการอันเป็นประโยชน์</t>
  </si>
  <si>
    <t>ค่าบำรุงรักษาและปรับปรุงที่ดินและสิ่งก่อสร้าง</t>
  </si>
  <si>
    <t>ค่าก่อสร้างสิ่งสาธารณูปโภค</t>
  </si>
  <si>
    <t>เทศบาลตำบลแม่คือ</t>
  </si>
  <si>
    <t>1. เงินรับฝาก ภาษีหัก ณ ที่จ่าย</t>
  </si>
  <si>
    <t>2. ค่าใช้จ่ายในการจัดเก็บภาษีบำรุงท้องที่ 5%</t>
  </si>
  <si>
    <t>3. ส่วนลดในการจัดเก็บภาษีบำรุงท้องที่ 6%</t>
  </si>
  <si>
    <t>4. เงินมัดจำประกันสัญญา</t>
  </si>
  <si>
    <t>5. เงินรับฝาก-ค่าธรรมเนียมตรวจแบบแปลน</t>
  </si>
  <si>
    <t>หมวดเคหะและชุมชน</t>
  </si>
  <si>
    <t>ค่าที่ดินและสิ่งก่อสร้าง</t>
  </si>
  <si>
    <t>แบบการคำนวณเงินฝากสมทบเงินทุนส่งเสริมกิจการเทศบาลประจำปี 2556</t>
  </si>
  <si>
    <t xml:space="preserve">เทศบาลตำบลแม่คือ อำเภอดอยสะเก็ด จังหวัดเชียงใหม่ </t>
  </si>
  <si>
    <t>ปี 2557</t>
  </si>
  <si>
    <t>สิ่งก่อสร้าง</t>
  </si>
  <si>
    <t>เทศบาลตำบลแม่คือ อำเภอดอยสะเก็ด จังหวัดเชียงใหม่</t>
  </si>
  <si>
    <t>รายรับจริง</t>
  </si>
  <si>
    <t>+</t>
  </si>
  <si>
    <t>สูง</t>
  </si>
  <si>
    <t>ต่ำ</t>
  </si>
  <si>
    <t>รายรับตามประมาณการ</t>
  </si>
  <si>
    <t>รายได้</t>
  </si>
  <si>
    <t>รายได้ที่รัฐบาลเก็บแล้วจัดสรรให้</t>
  </si>
  <si>
    <t>รายได้ที่รัฐบาลอุดหนุนให้องค์กรปกครองส่วนท้องถิ่น</t>
  </si>
  <si>
    <t>รวมเงินตามประมาณการรายรับทั้งสิ้น</t>
  </si>
  <si>
    <t>รายรับจากเงินอุดหนุนระบุวัตถุประสงค์</t>
  </si>
  <si>
    <t>รวมรายรับทั้งสิ้น</t>
  </si>
  <si>
    <t>รายจ่ายจริง</t>
  </si>
  <si>
    <t>รายจ่ายตามประมาณการ</t>
  </si>
  <si>
    <t>งบกลาง-สำรองจ่าย</t>
  </si>
  <si>
    <t>เงินเดือน(ฝ่ายการเมือง)</t>
  </si>
  <si>
    <t>เงินเดือน(ฝ่ายประจำ)</t>
  </si>
  <si>
    <t>ค่าตอบแทนใช้สอยและวัสดุ</t>
  </si>
  <si>
    <t>รายจ่ายตามแผนงานพัฒนา</t>
  </si>
  <si>
    <t>รวมรายจ่ายตามประมาณการรายจ่าย</t>
  </si>
  <si>
    <t>จ่ายจากเงินอุดหนุนระบุวัตถุประสงค์</t>
  </si>
  <si>
    <t>เงินอุดหนุนด้านการศึกษาและจากกรมส่งเสริม (หมายเหตุ 1)</t>
  </si>
  <si>
    <t>เงินอุดหนุนโครงการที่ดินและสิ่งก่อสร้าง (หมายเหตุ 2)</t>
  </si>
  <si>
    <t>รวมรายจ่ายทั้งสิ้น</t>
  </si>
  <si>
    <t>รายรับจริงสูงกว่ารายจ่ายจริง</t>
  </si>
  <si>
    <t xml:space="preserve">(นายไชยยศ  ศักดิ์ศรีศิริสกุล)                                (นางสาวสุริศรี  สารพฤกษ์)      </t>
  </si>
  <si>
    <t>(นายอุดม  อิ่นคำ)</t>
  </si>
  <si>
    <t xml:space="preserve">     ผู้อำนวยการกองคลัง                                         ปลัดเทศบาลตำบล</t>
  </si>
  <si>
    <t>นายกเทศมนตรีตำบลแม่คือ</t>
  </si>
  <si>
    <t>จากกรมส่งเสริม</t>
  </si>
  <si>
    <t>รับ</t>
  </si>
  <si>
    <t>จ่าย</t>
  </si>
  <si>
    <t>ค่าเบี้ยยังชีพผู้สูงอายุและผู้พิการ</t>
  </si>
  <si>
    <t>เงินเดือนครูศพดและรร.อนุบาล</t>
  </si>
  <si>
    <t>โครงการก่อสร้าง</t>
  </si>
  <si>
    <t>รวมทั้งสิ้น</t>
  </si>
  <si>
    <t>อุดหนุนโครงการยาเสพติด</t>
  </si>
  <si>
    <t>อาคารเรียนโรงเรียนอนุบาลตำบลแม่คือ</t>
  </si>
  <si>
    <t>กล้อง CCTV</t>
  </si>
  <si>
    <t>แผนงานเคหะและชุมชน</t>
  </si>
  <si>
    <t>หมวดค่าที่ดินและสิ่งก่อสร้าง</t>
  </si>
  <si>
    <t>ประเภท ค่าบำรุงรักษาและปรับปรุงที่ดิน</t>
  </si>
  <si>
    <t>หมวดแผนงานบริหารทั่วไป</t>
  </si>
  <si>
    <t>หมวดแผนงานการรักษาความสงบภายใน</t>
  </si>
  <si>
    <t>งานบริหารทั่วไปเกี่ยวกับการรักษาความสงบภายใน</t>
  </si>
  <si>
    <t>หมวดแผนงานการศึกษา</t>
  </si>
  <si>
    <t>งานบริหารทั่วไปเกี่ยวกับการศึกษา</t>
  </si>
  <si>
    <t>หมวดแผนงานสาธารณสุข</t>
  </si>
  <si>
    <t>งานบริหารทั่วไปเกี่ยวกับสาธารณสุข</t>
  </si>
  <si>
    <t>รายงานรายจ่ายในการดำเนินงานที่จ่ายจากเงินรายรับตามแผนงาน สังคมสงเคราะห์</t>
  </si>
  <si>
    <t>งานสวัสดิการสังคมฯ</t>
  </si>
  <si>
    <t>สังคมสงเคราะห์</t>
  </si>
  <si>
    <t>งบแสดงผลการดำเนินงานจ่ายจากเงินรายรับและเงินอุดหนุน</t>
  </si>
  <si>
    <t>จ่ายจากเงินอุดหนุนเฉพาะกิจ</t>
  </si>
  <si>
    <t>เงินฝากธนาคาร  ธกส. # 491-2-67288-7-ออมทรัพย์</t>
  </si>
  <si>
    <t>เงินฝากธนาคาร กรุงไทย. # 553-0-04343-7-ออมทรัพย์</t>
  </si>
  <si>
    <t>เงินฝากธนาคาร กรุงไทย. # 553-6-00216-3-กระแส</t>
  </si>
  <si>
    <t>รายได้ค้างรับ</t>
  </si>
  <si>
    <t>110200</t>
  </si>
  <si>
    <t>110201</t>
  </si>
  <si>
    <t>110202</t>
  </si>
  <si>
    <t>110203</t>
  </si>
  <si>
    <t>110300</t>
  </si>
  <si>
    <t>541000</t>
  </si>
  <si>
    <t>542000</t>
  </si>
  <si>
    <t>551000</t>
  </si>
  <si>
    <t>561000</t>
  </si>
  <si>
    <t>เงินอุดหนุนค่าเบี้ยยังชีพคนชรา</t>
  </si>
  <si>
    <t>441000</t>
  </si>
  <si>
    <t>เงินอุดหนุนค่าเบี้ยยังชีพผู้พิการ</t>
  </si>
  <si>
    <t>เงินอุดหนุนเงินเดือนครูศพดและโรงเรียนอนุบาลแม่คือ</t>
  </si>
  <si>
    <t>441001</t>
  </si>
  <si>
    <t>441002</t>
  </si>
  <si>
    <t>210402</t>
  </si>
  <si>
    <t>230100</t>
  </si>
  <si>
    <t>โครงการเศรษฐกิจชุมชน</t>
  </si>
  <si>
    <t>230112</t>
  </si>
  <si>
    <t>เงินอุดหนุนเฉพาะกิจค้างรับ</t>
  </si>
  <si>
    <t>เงินโครงการเศรษฐกิจชุมชน</t>
  </si>
  <si>
    <t>ค่าต่อเติมหรือดัดแปลงอาคารบ้านพัก</t>
  </si>
  <si>
    <t>รายละเอียดครุภัณฑ์ ปี  2537 - 2540</t>
  </si>
  <si>
    <t>ที่</t>
  </si>
  <si>
    <t>รหัส</t>
  </si>
  <si>
    <t>ชนิดครุภัณฑ์</t>
  </si>
  <si>
    <t>ราคา</t>
  </si>
  <si>
    <t>ใช้ประจำที่</t>
  </si>
  <si>
    <t>400-37-001</t>
  </si>
  <si>
    <t>โต๊ะไม้ระดับ  1-2 พร้อมเก้าอี้</t>
  </si>
  <si>
    <t>อบต.แม่คือ</t>
  </si>
  <si>
    <t>บริจาค</t>
  </si>
  <si>
    <t>400-38-002</t>
  </si>
  <si>
    <t>จำหน่าย</t>
  </si>
  <si>
    <t>400-38-003</t>
  </si>
  <si>
    <t>โต๊ะไม้ระดับ  3-6 พร้อมเก้าอี้</t>
  </si>
  <si>
    <t>400-38-004</t>
  </si>
  <si>
    <t>โต๊ะไม้ระดับ  7-9 พร้อมเก้าอี้</t>
  </si>
  <si>
    <t>รับโอน</t>
  </si>
  <si>
    <t>400-40-005</t>
  </si>
  <si>
    <t>โต๊ะเหล็กขนาด 7 ฟุต พร้อมเก้าอี้</t>
  </si>
  <si>
    <t>400-40-006</t>
  </si>
  <si>
    <t>โต๊ะประชุมขนาด 12 ที่นั่ง</t>
  </si>
  <si>
    <t>401-40-(004-023)</t>
  </si>
  <si>
    <t>เก้าอี้บุฟองน้ำสีน้ำตาล โครงเหล็ก</t>
  </si>
  <si>
    <t>404-38-001</t>
  </si>
  <si>
    <t>เก้าอี้บุฟองน้ำพับได้</t>
  </si>
  <si>
    <t>ชั้นวางเอกสารแบบเชื่อมติดกัน</t>
  </si>
  <si>
    <t>404-40-002-6</t>
  </si>
  <si>
    <t>ชั้นวางหนังสือ 4 ชั้น แบบเหล็ก</t>
  </si>
  <si>
    <t>406-37-001</t>
  </si>
  <si>
    <t>ตู้เหล็ก 2 บาน สีเทา</t>
  </si>
  <si>
    <t>406-38-002</t>
  </si>
  <si>
    <t>ตู้เก็บเอกสาร 4 ลิ้นชัก</t>
  </si>
  <si>
    <t>406-38-003</t>
  </si>
  <si>
    <t>406-38-004</t>
  </si>
  <si>
    <t>ตู้ไม้แบบ  2  ตอน</t>
  </si>
  <si>
    <t>406-39-005</t>
  </si>
  <si>
    <t>406-39-006</t>
  </si>
  <si>
    <t>ตู้เก็บแบบฟอร์ม 15 ลิ้นชัก</t>
  </si>
  <si>
    <t>406-40-007</t>
  </si>
  <si>
    <t>406-40-008</t>
  </si>
  <si>
    <t>414-38-001</t>
  </si>
  <si>
    <t>เครื่องพิมพ์ดีดแคร่ 12 นิ้ว</t>
  </si>
  <si>
    <t>414-38-002</t>
  </si>
  <si>
    <t>เครื่องพิมพ์ดีดไฟฟ้า พร้อมโต๊ะวาง</t>
  </si>
  <si>
    <t>415-38-001</t>
  </si>
  <si>
    <t>เครื่องคำนวณเลข 12 หลัก</t>
  </si>
  <si>
    <t>416-40-001</t>
  </si>
  <si>
    <t>เครื่องคอมพิวเตอร์ เครื่องพิมพ์ เครื่องสำรองไฟ</t>
  </si>
  <si>
    <t>พร้อมโต๊ะ</t>
  </si>
  <si>
    <t>418-39-001</t>
  </si>
  <si>
    <t>เครื่องอัดสำเนา พร้อมตู้</t>
  </si>
  <si>
    <t>439-40-001-2</t>
  </si>
  <si>
    <t>เครื่องทำน้ำเย็นแบบใช้ขวด</t>
  </si>
  <si>
    <t>442-39-001</t>
  </si>
  <si>
    <t>เครื่องตัดหญ้าแบบสะพาย (ข้อแข็ง)</t>
  </si>
  <si>
    <t>442-39-002</t>
  </si>
  <si>
    <t>เครื่องตัดหญ้าแบบสะพาย (ข้ออ่อน)</t>
  </si>
  <si>
    <t>625-39-001</t>
  </si>
  <si>
    <t>เครื่องพ่นยาแบบใช้แรงดัน</t>
  </si>
  <si>
    <t>445-39-001</t>
  </si>
  <si>
    <t>เครื่องเล่น วี.ดี.โอ.เทป</t>
  </si>
  <si>
    <t>456-39-001</t>
  </si>
  <si>
    <t>โทรทัศน์สีขนาด 20 นิ้ว</t>
  </si>
  <si>
    <t>412-39-001</t>
  </si>
  <si>
    <t>ตู้นิรภัย</t>
  </si>
  <si>
    <t>461-40-001</t>
  </si>
  <si>
    <t>วิทยุเทป 1 หัวเทป</t>
  </si>
  <si>
    <t>รวมเป็นเงินทั้งสิ้น -สองแสนแปดหมื่นเจ็ดพันแปดสิบบาทถ้วน-</t>
  </si>
  <si>
    <t>รายละเอียดครุภัณฑ์ ปี  2541</t>
  </si>
  <si>
    <t>400-41(007-14)</t>
  </si>
  <si>
    <t>โต๊ะเหล็กขนาด 45x25x29 พร้อมกระจก</t>
  </si>
  <si>
    <t>400-41-(015-16)</t>
  </si>
  <si>
    <t>โต๊ะเหล็กขนาด 72x26x29 พร้อมกระจก</t>
  </si>
  <si>
    <t>400-41-(017-18)</t>
  </si>
  <si>
    <t>โต๊ะเหล็กขนาด 59x25x29 พร้อมกระจก</t>
  </si>
  <si>
    <t>400-41-019</t>
  </si>
  <si>
    <t>โต๊ะพิมพ์ดีด พร้อมเก้าอี้</t>
  </si>
  <si>
    <t>400-41-020</t>
  </si>
  <si>
    <t>โต๊ะเขียนแบบ</t>
  </si>
  <si>
    <t>401-41-(031-32)</t>
  </si>
  <si>
    <t>เก้าอี้บุฟองน้ำ มีท้าวแขน มีพนักพิง</t>
  </si>
  <si>
    <t>401-41-(033-38)</t>
  </si>
  <si>
    <t>เก้าอี้มีล้อเลื่อน มีพนักพิง</t>
  </si>
  <si>
    <t>จำหน่าย 1 ตัว</t>
  </si>
  <si>
    <t>406-41-009</t>
  </si>
  <si>
    <t>ตู้เหล็ก 4 ลิ้นชัก</t>
  </si>
  <si>
    <t>406-41-010</t>
  </si>
  <si>
    <t>ตู้เก็บแบบฟอร์ม 10 ลิ้นชัก</t>
  </si>
  <si>
    <t>414-41-003</t>
  </si>
  <si>
    <t>เครื่องพิมพ์ดีด ขนาดแคร่ 18 นิ้ว</t>
  </si>
  <si>
    <t>417-41-001</t>
  </si>
  <si>
    <t>เครื่องถ่ายเอกสาร มิต้า ดีซี 2050</t>
  </si>
  <si>
    <t>423-41-001</t>
  </si>
  <si>
    <t>เครื่องรับโทรศัพท์พานาโซนิค</t>
  </si>
  <si>
    <t>464-41-001</t>
  </si>
  <si>
    <t>เครื่องรับส่งวิทยุ ขนาด 40 W</t>
  </si>
  <si>
    <t>464-41-002</t>
  </si>
  <si>
    <t>วิทยุมือถือ ขนาด 5 W</t>
  </si>
  <si>
    <t>452-41-001</t>
  </si>
  <si>
    <t>กล้องถ่ายรูปเพนแท็ก</t>
  </si>
  <si>
    <t>007-41-001</t>
  </si>
  <si>
    <t>เทปวัดระยะขนาด 50 ม.</t>
  </si>
  <si>
    <t>411-41-(001-2)</t>
  </si>
  <si>
    <t>พระบรมฉายาลักษณ์ขนาด 17x22</t>
  </si>
  <si>
    <t>432-41-001</t>
  </si>
  <si>
    <t>พัดลมแบบตั้งพื้น ขนาด 16"</t>
  </si>
  <si>
    <t>477-41-001</t>
  </si>
  <si>
    <t>โต๊ะหมู่บูชา 7 ตัว</t>
  </si>
  <si>
    <t>457-41-(001-3)</t>
  </si>
  <si>
    <t>ขาตั้งไมโครโฟน</t>
  </si>
  <si>
    <t>458-41-(001-3)</t>
  </si>
  <si>
    <t>ไมโครโฟน</t>
  </si>
  <si>
    <t>459-41-(001-2)</t>
  </si>
  <si>
    <t>ลำโพงตู้</t>
  </si>
  <si>
    <t>466-41-001</t>
  </si>
  <si>
    <t>แอมป์ขยาย 100 W</t>
  </si>
  <si>
    <t>107-41-001</t>
  </si>
  <si>
    <t>เสาวิทยุติดตั้งประจำที่</t>
  </si>
  <si>
    <t>รวมเป็นเงินทั้งสิ้น -สองแสนสองหมื่นเจ็ดพันเก้าร้อยบาทถ้วน-</t>
  </si>
  <si>
    <t>รายละเอียดครุภัณฑ์ ปี  2542</t>
  </si>
  <si>
    <t xml:space="preserve">       -42-(001-60)</t>
  </si>
  <si>
    <t>ไฟกิ่ง ฟิลิปส์</t>
  </si>
  <si>
    <t>466-42-002</t>
  </si>
  <si>
    <t>แอมป์ขยายเสียง 550 W</t>
  </si>
  <si>
    <t>462-42-(001-8)</t>
  </si>
  <si>
    <t>ลำโพงฮอน</t>
  </si>
  <si>
    <t>009-42-001</t>
  </si>
  <si>
    <t>รถจักรยานยนต์ฮอนด้า</t>
  </si>
  <si>
    <t>005-42-001</t>
  </si>
  <si>
    <t>เครื่องสูบน้ำ 3.7 แรงม้า</t>
  </si>
  <si>
    <t>005-42-002</t>
  </si>
  <si>
    <t>เครื่องสูบน้ำ 5.7  แรงม้า</t>
  </si>
  <si>
    <t>รวมเป็นเงินทั้งสิ้น -หนึ่งแสนสองหมื่นเจ็ดพันบาทถ้วน-</t>
  </si>
  <si>
    <t>รายละเอียดครุภัณฑ์ ปี  2543</t>
  </si>
  <si>
    <t>625-43-002</t>
  </si>
  <si>
    <t>เครื่องพ่นยาขนาด 3.7 แรงม้า</t>
  </si>
  <si>
    <t>458-43(004-7)</t>
  </si>
  <si>
    <t>ไมโครโฟนตั้งโต๊ะ</t>
  </si>
  <si>
    <t>462-43-(009-36)</t>
  </si>
  <si>
    <t>ลำโพงฮอน 20 นิ้ว</t>
  </si>
  <si>
    <t>700-43-001</t>
  </si>
  <si>
    <t>เครื่องพ้นหมอกควัน  ไอจีบ้า</t>
  </si>
  <si>
    <t>424-43-001</t>
  </si>
  <si>
    <t>เครื่องโทรสารพานาโซนิค</t>
  </si>
  <si>
    <t>405-43-001</t>
  </si>
  <si>
    <t>แท่นวางหนังสือพิมพ์</t>
  </si>
  <si>
    <t xml:space="preserve">         43-001</t>
  </si>
  <si>
    <t>ชุดเครื่องเขียนภาษาไทย</t>
  </si>
  <si>
    <t>406-43-001</t>
  </si>
  <si>
    <t>ตู้ยาไม้พาติเคิล</t>
  </si>
  <si>
    <t>415-43-(001-2)</t>
  </si>
  <si>
    <t>เครื่องคิดเลข 12 หลัก</t>
  </si>
  <si>
    <t>438-43-001</t>
  </si>
  <si>
    <t>เครื่องดูดฟุ่น เนชั่นแนล</t>
  </si>
  <si>
    <t>453-43-001</t>
  </si>
  <si>
    <t>แฟลชไฟกล้องถ่ายรูป</t>
  </si>
  <si>
    <t>รวมเป็นเงินทั้งสิ้น -หนึ่งแสนสี่หมื่นสามพันหกร้อยห้าสิบบาทถ้วน-</t>
  </si>
  <si>
    <t>รายละเอียดครุภัณฑ์ ปี  2544</t>
  </si>
  <si>
    <t>404-44-(007-8)</t>
  </si>
  <si>
    <t>ชั้นวางของแบบถอดได้ แบบ ต.10ข</t>
  </si>
  <si>
    <t>406-44-(011-13)</t>
  </si>
  <si>
    <t>ตู้เหล็ก 2 บาน</t>
  </si>
  <si>
    <t>406-44-014</t>
  </si>
  <si>
    <t>416-44-002</t>
  </si>
  <si>
    <t>คอมพิวเตอร์พร้อมเครื่องพิมพ์และเครื่องสำรองไฟ</t>
  </si>
  <si>
    <t>464-44-(003-6)</t>
  </si>
  <si>
    <t>วิทยุมือถือ ขนาด 5W</t>
  </si>
  <si>
    <t>625-44-(004-6)</t>
  </si>
  <si>
    <t>เครื่องพ่นยา ขนาด 5.5 แรงม้า</t>
  </si>
  <si>
    <t>รวมเป็นเงินทั้งสิ้น -หนึ่งแสนสี่หมื่นเจ็ดพันเก้าร้อยบาทถ้วน-</t>
  </si>
  <si>
    <t>รายละเอียดครุภัณฑ์ ปี  2545</t>
  </si>
  <si>
    <t>703-45-001</t>
  </si>
  <si>
    <t>ตู้เย็น ยี่ห้อไดสตาร์ ขนาด 5 คิว</t>
  </si>
  <si>
    <t>420-45-001</t>
  </si>
  <si>
    <t xml:space="preserve">เครื่องปรับอากาศ ยี่ห้อ Generation ขนาด </t>
  </si>
  <si>
    <t>30,000   บีทียู  สีเทาอ่อน</t>
  </si>
  <si>
    <t>420-45-002</t>
  </si>
  <si>
    <t xml:space="preserve">เครื่องปรับอากาศ  ยี่ห้อ  ซัมซุง  ขนาด </t>
  </si>
  <si>
    <t>12,759.17 บีทียู</t>
  </si>
  <si>
    <t>462-45-(037-44)</t>
  </si>
  <si>
    <t>ลำโพงฮอนพร้อมติดตั้ง</t>
  </si>
  <si>
    <t>รวมเป็นเงินทั้งสิ้น -สามหมื่นเก้าพันยี่สิบบาทถ้วน-</t>
  </si>
  <si>
    <t>รายละเอียดครุภัณฑ์ ปี  2546</t>
  </si>
  <si>
    <t>401-46-(039-139)</t>
  </si>
  <si>
    <t>เก้าอี้พลาสติก มีพนักพิงหลัง สีมุก ไม่มียี่ห้อ</t>
  </si>
  <si>
    <t>406-46-(015-017)</t>
  </si>
  <si>
    <t>ตู้เหล็กเก็บเอกสาร ชนิด 2 บาน</t>
  </si>
  <si>
    <t>416-46-(003-004)</t>
  </si>
  <si>
    <t>416-46-005</t>
  </si>
  <si>
    <t>452-46-0002</t>
  </si>
  <si>
    <t>กล้องถ่ายรูป ยี่ห้อ ฟูจิ</t>
  </si>
  <si>
    <t>007-46-0002</t>
  </si>
  <si>
    <t>เทปวัดระยะ</t>
  </si>
  <si>
    <t>466-46-003</t>
  </si>
  <si>
    <t>แอมป์ขยาย  160W</t>
  </si>
  <si>
    <t>บ้านผู้ใหญ่บ้าน</t>
  </si>
  <si>
    <t>หมู่ 6</t>
  </si>
  <si>
    <t>รวมเป็นเงินทั้งสิ้น -หนึ่งแสนเจ็ดหมื่นสามพันสามร้อยบาทถ้วน-</t>
  </si>
  <si>
    <t>รายละเอียดครุภัณฑ์ปีงบประมาณ 2547</t>
  </si>
  <si>
    <t>400-47-021</t>
  </si>
  <si>
    <t>โต๊ะคอมพิวเตอร์ขนาด กว้าง 0.60 เมตร</t>
  </si>
  <si>
    <t>ยาว 1.20 เมตร สีเนื้อไม้</t>
  </si>
  <si>
    <t>401-47-(140-150)</t>
  </si>
  <si>
    <t xml:space="preserve">เก้าอี้มีพนักพิงโครงสร้างเป็นโครเมี่ยม  </t>
  </si>
  <si>
    <t>เบาะฟองน้ำ  สีเทาเข้ม</t>
  </si>
  <si>
    <t>406-47-(018-020)</t>
  </si>
  <si>
    <t>ตู้เหล็กเก็บเอกสารชนิด 2 บาน มอก. 353-2532</t>
  </si>
  <si>
    <t>ยี่ห้อ นิคโค  สีเทา จำนวน  3 ตู้</t>
  </si>
  <si>
    <t>416-47-006</t>
  </si>
  <si>
    <t xml:space="preserve"> -เครื่องไมโครคอมพิวเตอร์ พร้อมคีย์บอร์ด</t>
  </si>
  <si>
    <t xml:space="preserve"> -</t>
  </si>
  <si>
    <t>รับมอบตาม</t>
  </si>
  <si>
    <t>และเมาส์ยี่ห้อ Pollwell รุ่น GALLANT</t>
  </si>
  <si>
    <t>โครงการ</t>
  </si>
  <si>
    <t>จอภาพ 15 นิ้ว</t>
  </si>
  <si>
    <t xml:space="preserve">Intrenet </t>
  </si>
  <si>
    <t xml:space="preserve"> -MODEM 56 kbps/s</t>
  </si>
  <si>
    <t>ตำบลระยะที่</t>
  </si>
  <si>
    <t xml:space="preserve"> -เครื่องพิมพ์แบบ LASERJET 1300</t>
  </si>
  <si>
    <t>3จากกรมส่ง</t>
  </si>
  <si>
    <t xml:space="preserve"> -เครื่องควบคุมและสำรองไฟยี่ห้อ POWBACK รุ่น STAR 500</t>
  </si>
  <si>
    <t>เสริมการปก</t>
  </si>
  <si>
    <t xml:space="preserve"> -เครื่องสแกนเนอร์ ยี่ห้อ UMAX</t>
  </si>
  <si>
    <t>ครอง</t>
  </si>
  <si>
    <t xml:space="preserve"> -ลำโพง 240 วัตต์</t>
  </si>
  <si>
    <t>452-47-003</t>
  </si>
  <si>
    <t>กล้องถ่ายรูปดิจิตอล ยี่ห้อ โซนี รุ่น DSC -P8</t>
  </si>
  <si>
    <t>สีเงิน , ความละเอียด 3.2 ล้านฟิกเซล ซูมภาพ</t>
  </si>
  <si>
    <t xml:space="preserve">     </t>
  </si>
  <si>
    <t>ได้ 3 เท่า สามารถบันทึกภาพเคลื่อนไหวและ</t>
  </si>
  <si>
    <t>ภาพนิ่งได้</t>
  </si>
  <si>
    <t>466-47-004</t>
  </si>
  <si>
    <t xml:space="preserve"> -ไมค์ประชุมคอนเดนเซอร์ยี่ห้อ OKAR </t>
  </si>
  <si>
    <t xml:space="preserve">14 ตัว </t>
  </si>
  <si>
    <t xml:space="preserve"> - มิกซ์ไมค์  8 ช่องยี่ห้อ TRIO 2 ตัว</t>
  </si>
  <si>
    <t xml:space="preserve"> -เพาเวอร์แอมป์ S-2400 Shinkira Soumd</t>
  </si>
  <si>
    <t>กำลังขับ 300*300 วัตต์ 1 ตัว</t>
  </si>
  <si>
    <t xml:space="preserve"> -ตู้ลำโพง 8 นิ้ว (BMB)</t>
  </si>
  <si>
    <t xml:space="preserve"> -ตู้ลำโพง 15 นิ้ว 2 ทาง ยี่ห้อ พีออดิโอ 500</t>
  </si>
  <si>
    <t>วัตต์ 1 คู่</t>
  </si>
  <si>
    <t xml:space="preserve"> -ขาตั้งลำโพง 2 คู่ สีดำ</t>
  </si>
  <si>
    <t xml:space="preserve"> -ขาไมค์บูม พร้อมคอจับไมค์ 1 ตัว</t>
  </si>
  <si>
    <t xml:space="preserve"> -แอมป์เสียงตามสาย 160 วัตต์ยี่ห้อ  มิวสิก</t>
  </si>
  <si>
    <t>421-47-001</t>
  </si>
  <si>
    <t>เครื่องเล่น รถไฟโยก ขนาด 5 ที่นั่ง</t>
  </si>
  <si>
    <t>ศูนย์เด็กเล็ก</t>
  </si>
  <si>
    <t>421-47-002</t>
  </si>
  <si>
    <t>เครื่องเล่นสะพานลื่น  บาร์โค้ง ปีนป่ายชุดใหญ่</t>
  </si>
  <si>
    <t>รวมเป็นเงิน -เก้าหมื่นหกพันห้าร้อยสามสิบบาทถ้วน-</t>
  </si>
  <si>
    <t>รายละเอียดครุภัณฑ์ปีงบประมาณ 2548</t>
  </si>
  <si>
    <t>456-48-002</t>
  </si>
  <si>
    <t>โทรทัศน์สี ขนาด 21 นิ้ว ยี่ห้อ ซัมซุง</t>
  </si>
  <si>
    <t xml:space="preserve">   -</t>
  </si>
  <si>
    <t>ของแถม</t>
  </si>
  <si>
    <t>แบบจอแบน รุ่น CS-21K9MM สีบรอนส์ ดำ</t>
  </si>
  <si>
    <t>420-48-003</t>
  </si>
  <si>
    <t xml:space="preserve">เครื่องปรับอากาศยี่ห้อ ซัมซุง ขนาด </t>
  </si>
  <si>
    <t>13,000 บีทียู รุ่น เอเอสเค 13WOWE</t>
  </si>
  <si>
    <t>416-48-(007-10)</t>
  </si>
  <si>
    <t>เครื่องคอมพิวเตอร์ รายละเอียดต่อไปนี้</t>
  </si>
  <si>
    <t>โรงเรียนบ้าน</t>
  </si>
  <si>
    <t xml:space="preserve"> -Intel Celeron 2.66 GHZ </t>
  </si>
  <si>
    <t>แม่คือ</t>
  </si>
  <si>
    <t xml:space="preserve"> -King ston DDR-RAM 256 MB PC 3200</t>
  </si>
  <si>
    <t xml:space="preserve"> -Maxtor 40 GB 7200</t>
  </si>
  <si>
    <t xml:space="preserve"> -CD - ROM Samsung  52 x </t>
  </si>
  <si>
    <t xml:space="preserve"> -Sony 1.44 MB </t>
  </si>
  <si>
    <t xml:space="preserve"> -Intel Extreme Graphics 64 MB</t>
  </si>
  <si>
    <t xml:space="preserve"> -Sound Blaster compatible 5.1 channels on board</t>
  </si>
  <si>
    <t xml:space="preserve"> -AOC 17" Flat</t>
  </si>
  <si>
    <t xml:space="preserve"> -Ant 104 keys</t>
  </si>
  <si>
    <t xml:space="preserve"> -Fimex net scroll</t>
  </si>
  <si>
    <t xml:space="preserve"> -TS-128      280  Watts</t>
  </si>
  <si>
    <t xml:space="preserve"> -Simmax  56 kbps internal</t>
  </si>
  <si>
    <t xml:space="preserve"> -ATX 350 watts</t>
  </si>
  <si>
    <t xml:space="preserve"> -CD - RW  Samsung  52 x32x32 </t>
  </si>
  <si>
    <t>416-48-011</t>
  </si>
  <si>
    <t>รวมเป็นเงิน -หนึ่งแสนสองหมื่นสี่ร้อยบาทถ้วน-</t>
  </si>
  <si>
    <t>รายละเอียดครุภัณฑ์ปีงบประมาณ 2549</t>
  </si>
  <si>
    <t>483-48-001</t>
  </si>
  <si>
    <t>เครื่องพิมพ์ ฮิวเลทแพคการ์ด</t>
  </si>
  <si>
    <t>DESKJET 3845</t>
  </si>
  <si>
    <t>406-49-(021-23)</t>
  </si>
  <si>
    <t>ตู้เก็บเอกสารเหล็กบานเลื่อนกระจก</t>
  </si>
  <si>
    <t xml:space="preserve">ยี่ห้อ คิงสตาร์ ขนาด 40x115x85 </t>
  </si>
  <si>
    <t>บานกระจก 2 บาน มีชั้นวางปรับระดับได้</t>
  </si>
  <si>
    <t>พร้อมกุญแจล็อค</t>
  </si>
  <si>
    <t>401-49-(185-186)</t>
  </si>
  <si>
    <t xml:space="preserve">เก้าอี้คอมพิวเตอร์ แบบมีล้อเลื่อน </t>
  </si>
  <si>
    <t>มีพนักพิงหนัง ยี่ห้อ ซุปเปอร์</t>
  </si>
  <si>
    <t>400-49-(022-023)</t>
  </si>
  <si>
    <t>โต๊ะวางคอมพิวเตอร์ขนาด 120 ซม.</t>
  </si>
  <si>
    <t>ยี่ห้อ VC</t>
  </si>
  <si>
    <t>400-49-(024-25)</t>
  </si>
  <si>
    <t>โต๊ะทำงานเหล็ก ยี่ห้อ อีรีแกน พร้อมกระจก</t>
  </si>
  <si>
    <t>ขนาด 1,524 มม. กว้าง 762 มม. สูง 750 มม.</t>
  </si>
  <si>
    <t>400-49-(026-28)</t>
  </si>
  <si>
    <t>ขนาด 914 มม. กว้าง 610 มม. สูง 750 มม.</t>
  </si>
  <si>
    <t>420-49-(004-013)</t>
  </si>
  <si>
    <t xml:space="preserve">เครื่องปรับอากาศขนาด 12,736.65 BTU </t>
  </si>
  <si>
    <t>รุ่น MS/AC 12 ยี่ห้อ MISUSHITA</t>
  </si>
  <si>
    <t xml:space="preserve"> เครื่องปรับอากาศขนาด 26,103.85 BTU </t>
  </si>
  <si>
    <t>รุ่น MI/AC 25 ยี่ห้อ MISUSHITA</t>
  </si>
  <si>
    <t xml:space="preserve"> เครื่องปรับอากาศขนาด 17,222.07 BTU </t>
  </si>
  <si>
    <t>รุ่น MT600/AC 16 ยี่ห้อ MISUSHITA</t>
  </si>
  <si>
    <t xml:space="preserve">(Remote  Control) เบอร์ 5 ประหยัดไฟ </t>
  </si>
  <si>
    <t>(แบบแยกส่วนชนิดแขวน)</t>
  </si>
  <si>
    <t>พร้อมติดตั้งเครื่องปรับอากาศเก่า</t>
  </si>
  <si>
    <t>ตู้ควบคุมวงจรไฟฟ้า</t>
  </si>
  <si>
    <t>484-49-001</t>
  </si>
  <si>
    <t>ตู้สาขาโทรศัพท์ขนาด 2 สายนอก 8 สายใน</t>
  </si>
  <si>
    <t>ชุดป้องกันกระแสเหนี่ยวนำทางสายโทรศัพท์</t>
  </si>
  <si>
    <t>2 วงจร ระบบเดลต้ากราวด์</t>
  </si>
  <si>
    <t>เครื่องโทรศัพท์โฟนนิค</t>
  </si>
  <si>
    <t>เครื่องปรับระดับแรงดันกระแสไฟฟ้า</t>
  </si>
  <si>
    <t>สเตบิไลเซอร์ 500 VA</t>
  </si>
  <si>
    <t>059-49-001</t>
  </si>
  <si>
    <t>สว่านไฟฟ้าชนิดเจาะคอนกรีต ขนาด 1/2 นิ้ว</t>
  </si>
  <si>
    <t>แบบกระแทก ยี่ห้อ บอส</t>
  </si>
  <si>
    <t>482-49-001</t>
  </si>
  <si>
    <t>ค่ามิเตอร์ไฟฟ้าในส่วนที่ขอเพิ่มขนาดมิเตอร์</t>
  </si>
  <si>
    <t>ไฟฟ้า จากมิเตอร์ 15 แอมป์ 1 เฟส</t>
  </si>
  <si>
    <t xml:space="preserve">เป็นมิเตอร์ขนาด 30 แอมป์ 3 เฟส </t>
  </si>
  <si>
    <t>จำนวน 1 เครื่อง</t>
  </si>
  <si>
    <t>417-49-002</t>
  </si>
  <si>
    <t>เครื่องถ่ายเอกสารระบบดิจิตอล</t>
  </si>
  <si>
    <t>ยี่ห้อ Konica Minolta รุ่น bizhub-210</t>
  </si>
  <si>
    <t>พร้อมปริ้นเตอร์สแกนเนอร์</t>
  </si>
  <si>
    <t>ชุดป้อนสำเนาอัตโนมัติ</t>
  </si>
  <si>
    <t>ชุดกลับสำเนาอัติโนมัติ</t>
  </si>
  <si>
    <t>และตู้รองเครื่อง</t>
  </si>
  <si>
    <t>416-49-012</t>
  </si>
  <si>
    <t>เครื่องคอมพิวเตอร์</t>
  </si>
  <si>
    <t xml:space="preserve"> - CPU P4 2.66 จิกะไบต์</t>
  </si>
  <si>
    <t xml:space="preserve"> - DDR RAM 512 MB</t>
  </si>
  <si>
    <t xml:space="preserve"> - HDD 80 GB</t>
  </si>
  <si>
    <t xml:space="preserve"> - VGA FS5200 MB TV-OUT</t>
  </si>
  <si>
    <t xml:space="preserve"> - DVD-ROM</t>
  </si>
  <si>
    <t xml:space="preserve"> - DVD-RW</t>
  </si>
  <si>
    <t xml:space="preserve"> - MONITOR LCD 17" PHILPS</t>
  </si>
  <si>
    <t xml:space="preserve"> - เครื่องสำรองไฟ 650 VA</t>
  </si>
  <si>
    <t xml:space="preserve"> - ลำโพง SAAT 82S</t>
  </si>
  <si>
    <t xml:space="preserve"> - Flash drive 128 MB</t>
  </si>
  <si>
    <t xml:space="preserve"> - เครื่องพิมพ์เลเซอร์ ยี่ห้อ SUMSUNG</t>
  </si>
  <si>
    <t>483-49-002</t>
  </si>
  <si>
    <t>เครื่องปริ้นเตอร์</t>
  </si>
  <si>
    <t>ยี่ห้อ HP DESKJET 1280</t>
  </si>
  <si>
    <t>ขนาด A3</t>
  </si>
  <si>
    <t>420-49-014</t>
  </si>
  <si>
    <t>เครื่องปรับอากาศ ยี่ห้อ Saijo Denki</t>
  </si>
  <si>
    <t>ศูนย์พัฒนา</t>
  </si>
  <si>
    <t>ขนาด 25,000 BTU แบบแยกชิ้นส่วน</t>
  </si>
  <si>
    <t>เด็กเล็ก</t>
  </si>
  <si>
    <t>และอุปกรณ์รวมติดตั้ง</t>
  </si>
  <si>
    <t>ตำบลแม่คือ</t>
  </si>
  <si>
    <t>416-49-013</t>
  </si>
  <si>
    <t xml:space="preserve"> - CD-ROM 52 X</t>
  </si>
  <si>
    <t xml:space="preserve"> - CD-RW COMBO</t>
  </si>
  <si>
    <t>400-49-(029-30)</t>
  </si>
  <si>
    <t>โต๊ะทำงานเหล็ก พร้อมกระจก</t>
  </si>
  <si>
    <t xml:space="preserve"> ขนาด 1524X762X750 มม.</t>
  </si>
  <si>
    <t>401-49-(153-154)</t>
  </si>
  <si>
    <t>เก้าอี้ทำงาน ขนาด 600X750X1,050 มม.</t>
  </si>
  <si>
    <t>สามารถปรับระดับได้ และมีที่พักแขน</t>
  </si>
  <si>
    <t>401-49-(155-159)</t>
  </si>
  <si>
    <t>เก้าอี้ทำงาน ขนาด 560X580X800 มม.</t>
  </si>
  <si>
    <t>401-49-180</t>
  </si>
  <si>
    <t>เก้าอี้พักคอย ขนาด 4 ที่นั่ง จำนวน 1 ชุด</t>
  </si>
  <si>
    <t>401-49-(181-84)</t>
  </si>
  <si>
    <t>เก้าอี้พักคอย ขนาด 3 ที่นั่ง จำนวน 4 ชุด</t>
  </si>
  <si>
    <t>401-49-(160-179)</t>
  </si>
  <si>
    <t>เก้าอี้ผู้มาติดต่อ เป็นขาเหล็ก ที่นั่งและพนักพิง</t>
  </si>
  <si>
    <t>เป็นเบาะนวม จำนวน 20 ตัว</t>
  </si>
  <si>
    <t>406-49-(024-26)</t>
  </si>
  <si>
    <t>ตู้กระจกเลื่อน ขนาด 40 X 85 X 115 เซนติเมตร</t>
  </si>
  <si>
    <t>หน้าเลื่อนกระจก 2 บาน มีชั้นวางปรับระดับได้</t>
  </si>
  <si>
    <t>พร้อมกุญแจล็อค จำนวน 3 ใบ</t>
  </si>
  <si>
    <t>461-49-002</t>
  </si>
  <si>
    <t>วิทยุเทป ซีดี ระบบ FM/AM พร้อมเทปตลับ</t>
  </si>
  <si>
    <t>และซีดี ระบบสเตอริโอ</t>
  </si>
  <si>
    <t>466-49-005</t>
  </si>
  <si>
    <t>เครื่องขยายเสียง ขนาด 400 วัตต์ X 400 วัตต์</t>
  </si>
  <si>
    <t>Modify อุปกรณ์ยึดลำโพง (ขายึดลำโพง)</t>
  </si>
  <si>
    <t>ตู้ลำโพงขนาด 10 นิ้ว 300 วัตต์ แบบสองทาง</t>
  </si>
  <si>
    <t>ยี่ห้อ พร้อมค่าแรงและอุปกรณ์ติดตั้ง</t>
  </si>
  <si>
    <t>009-49-002</t>
  </si>
  <si>
    <t>รถจักรยานยนต์  จำนวน 1 คัน ยี่ห้อ</t>
  </si>
  <si>
    <t xml:space="preserve"> Honda Dream รุ่น ND 125 D ขนาด 125 CC</t>
  </si>
  <si>
    <t xml:space="preserve"> แบบ ND 125D สีน้ำเงิน หมายเลขเครื่อง</t>
  </si>
  <si>
    <t>ND125E-0235703 เลขตัวถัง ND125-0235703</t>
  </si>
  <si>
    <t>อันดับ 01/N05737</t>
  </si>
  <si>
    <t>442-49-003</t>
  </si>
  <si>
    <t>เครื่องตัดหญ้าแบบสะพาย ชนิดข้ออ่อน</t>
  </si>
  <si>
    <t xml:space="preserve">ยี่ห้อฮอนด้า 4 จังหวะ 1.5 แรงม้า </t>
  </si>
  <si>
    <t>มือเร่งไกปืน ไม่มีจานฟรี</t>
  </si>
  <si>
    <t xml:space="preserve">แบบ MSN 31BT1 </t>
  </si>
  <si>
    <t>หมายเลขเครื่อง 2322599 อันดับ 55/N00290</t>
  </si>
  <si>
    <t>005-49-003</t>
  </si>
  <si>
    <t>เครื่องสูบน้ำ (ไดโว่) ขนาด 1.50 นิ้ว</t>
  </si>
  <si>
    <t>ยี่ห้อลัคกี้โปร</t>
  </si>
  <si>
    <t>474-49-(001-010)</t>
  </si>
  <si>
    <t>เครื่องดับเพลิงชนิดผงเคมีแห้ง</t>
  </si>
  <si>
    <t>ขนาด 15 ปอนด์ จำนวน 10 เครื่อง</t>
  </si>
  <si>
    <t>401-49-187</t>
  </si>
  <si>
    <t>เก้าอี้ทำงานเจ้าหน้าที่คอมพิวเตอร์</t>
  </si>
  <si>
    <t>เป็นผ้าฝ้ายมีแขน แบบมีล้อเลื่อน มีพนักพิง</t>
  </si>
  <si>
    <t>483-49-003</t>
  </si>
  <si>
    <t>เครื่องปริ้นเตอร์ Desk Ject</t>
  </si>
  <si>
    <t>ยี่ห้อ EPSON STYLUS C 45 สีดำ-ขาว</t>
  </si>
  <si>
    <t>400-49-031</t>
  </si>
  <si>
    <t>โต๊ะวางคอมพิวเตอร์สีน้ำตาล ขนาด 120</t>
  </si>
  <si>
    <t>416-49-014</t>
  </si>
  <si>
    <t>เครื่องคอมพิวเตอร์ PENTIUM 4 2.66 GHz</t>
  </si>
  <si>
    <t xml:space="preserve"> - MAINBOARD SUPPORT PENTIUM 4</t>
  </si>
  <si>
    <t xml:space="preserve"> - DRIVE 1.44 MB</t>
  </si>
  <si>
    <t xml:space="preserve"> - CD-RW , ลำโพง</t>
  </si>
  <si>
    <t xml:space="preserve"> - MODEM 56 KB, MOUSE, KEYBOARD</t>
  </si>
  <si>
    <t xml:space="preserve"> - จอ 17" LCD</t>
  </si>
  <si>
    <t xml:space="preserve"> - CASE ATX</t>
  </si>
  <si>
    <t xml:space="preserve"> - UPS เครื่องสำรองไฟ</t>
  </si>
  <si>
    <t>401-49-(186-187)</t>
  </si>
  <si>
    <t xml:space="preserve"> - เก้าอี้พนักพิงสูง จำนวน 2 ตัว</t>
  </si>
  <si>
    <t>ขนาดไม่น้อยกว่า 55x55x115 ซม</t>
  </si>
  <si>
    <t>ขาพลาสติกหรือไฟเบอร์ 5 แฉก</t>
  </si>
  <si>
    <t>มีที่วางแขนทั้งสองข้าง</t>
  </si>
  <si>
    <t>สามารถปรับเอนได้</t>
  </si>
  <si>
    <t>บุด้วยหนังเทียมหรือผ้าฝ้าย</t>
  </si>
  <si>
    <t>401-49-(188-191)</t>
  </si>
  <si>
    <t xml:space="preserve"> - เก้าอี้พนักพิงกลาง จำนวน 4 ตัว</t>
  </si>
  <si>
    <t>ขนาดไม่น้อยกว่า 50x55x90 ซม</t>
  </si>
  <si>
    <t>401-49-(192-209)</t>
  </si>
  <si>
    <t xml:space="preserve"> - เก้าอี้พนักพิงต่ำ จำนวน 18 ตัว</t>
  </si>
  <si>
    <t>ขนาดไม่น้อยกว่า 45x45x80 ซม</t>
  </si>
  <si>
    <t>401-49-(210-211)</t>
  </si>
  <si>
    <t xml:space="preserve"> - เก้าอี้รับแขก จำนวน 2 ตัว</t>
  </si>
  <si>
    <t>เก้าอี้รับแขก จำนวน 2 ตัว</t>
  </si>
  <si>
    <t>406-49-027</t>
  </si>
  <si>
    <t xml:space="preserve"> - ตู้โชว์ จำนวน 1 ตู้ </t>
  </si>
  <si>
    <t>ขนาด 0.60 x 1.2 x2.3 ม. ประกอบด้วย</t>
  </si>
  <si>
    <t>โครงคร่าวไม้จ้อย</t>
  </si>
  <si>
    <t>ปิดทับด้วยไม้อัดทั้งสองด้าน</t>
  </si>
  <si>
    <t>มีชั้นเก็บของไม่น้อยกว่า 6 ชั้น</t>
  </si>
  <si>
    <t>ชั้นล่างกว้างไม่น้อยกว่า 60 ซม</t>
  </si>
  <si>
    <t>ชั้นบนกว้างไม่น้อยกว่า 40 ซม</t>
  </si>
  <si>
    <t>มีบานประตู้ไม่น้อยกว่า 4 บาน พร้อมมือจับ</t>
  </si>
  <si>
    <t xml:space="preserve"> - ตู้เตี้ยเก็บเอกสาร และตู้ตั้งโต๊ะหมู่บูชา</t>
  </si>
  <si>
    <t>ขนาด 0.60x3x0.75 ม. ประกอบด้วย</t>
  </si>
  <si>
    <t>ปิดทับด้วยแผ่นโฟเมก้า</t>
  </si>
  <si>
    <t>มีชั้นเก็บของไม่น้อยกว่า 2 ชั้น</t>
  </si>
  <si>
    <t>กว้างไม่น้อยกว่า 60 ซม</t>
  </si>
  <si>
    <t>สูงไม่น้อยกว่า 70 ซม.</t>
  </si>
  <si>
    <t>เหล็กดัดขนาดกว้าง 1.30 ม. ยาว 2.5 ม. จำนวน 10 ชุด</t>
  </si>
  <si>
    <t>เหล็กดัดขนาดกว้าง 1.30 ม. ยาว 2.5 ม. จำนวน 2 ชุด</t>
  </si>
  <si>
    <t>เหล็กดัดขนาดกว้าง 0.70 ม. ยาว 0.70 ม. จำนวน 4 ชุด</t>
  </si>
  <si>
    <t>ประตู้ม้วนเหล็กแบบมือถือ</t>
  </si>
  <si>
    <t>ขนาดกว้าง 3.80 ม. สูง 2.30 ม. จำนวน 1 ชุด</t>
  </si>
  <si>
    <t>ค่าติดตั้งระบบประปาและอุปกรณ์</t>
  </si>
  <si>
    <t xml:space="preserve"> - ค่าถังน้ำ แบบไฟเบอร์กลาส (พลาสติกเสริมแรง)</t>
  </si>
  <si>
    <t xml:space="preserve">   ขนาด 2,000 ล. จำนวน 2 ถัง</t>
  </si>
  <si>
    <t xml:space="preserve"> - ค่าเครื่องปั๊มน้ำ แบบอัตโนมัติ ขนาด 500 วัตต์</t>
  </si>
  <si>
    <t xml:space="preserve">   จำนวน1 เครื่อง</t>
  </si>
  <si>
    <t xml:space="preserve"> - งานระบบประปา มีมิเตอร์น้ำ </t>
  </si>
  <si>
    <t xml:space="preserve">   วาล์วเปิด-ปิดน้ำ 4 ตัว ลูกลอย 1 ตัว และท่อพีวีซี</t>
  </si>
  <si>
    <t xml:space="preserve">    ขนาด 3/4 - 1 นิ้ว และอุปกรณ์ข้อต่อ 1 ชุด</t>
  </si>
  <si>
    <t xml:space="preserve"> - งานระบบประปาจากวัดป่าแพ่งถึงอบต.แม่คือ</t>
  </si>
  <si>
    <t xml:space="preserve">ม่านปรับแสง PVC </t>
  </si>
  <si>
    <t>ขนาด 2.5 x 1.2 ม. จำนวน 25 ชุด</t>
  </si>
  <si>
    <t>ขนาด 1.60 x 1.2  ม. จำนวน 2 ชุด</t>
  </si>
  <si>
    <t>ม่านผ้า ขนาด 2.10 x 2  ม. จำนวน 2 ชุด</t>
  </si>
  <si>
    <t>บอร์ดทำเนียบ นายก+ประธานสภา+ปลัด อบต.</t>
  </si>
  <si>
    <t xml:space="preserve"> - ไม้โครงทำเป็นกรองแผง ขนาด 1.2x2.4x0.1 ม.</t>
  </si>
  <si>
    <t xml:space="preserve"> - ปิดทับด้วยไม้อัดยาง</t>
  </si>
  <si>
    <t xml:space="preserve"> - ปิดทับด้วยผ้ากำมะหยี่</t>
  </si>
  <si>
    <t xml:space="preserve"> - ด้านบน - ล่าง ปิดทับด้วยบัวตุ้มขนาด 7 ซม.</t>
  </si>
  <si>
    <t xml:space="preserve"> - ด้านข้าง ซ้าย-ขวา ปิดทับด้วยคิ้ว 5 ลอน</t>
  </si>
  <si>
    <t xml:space="preserve"> - ด้านบนติดลายฉลุ</t>
  </si>
  <si>
    <t xml:space="preserve"> - ขอบมุมด้านในติดคิ้วบัวเข้ามุมทั้งสี่ด้าน</t>
  </si>
  <si>
    <t xml:space="preserve"> - ทำป้ายไม้พร้อมเขียนชื่อและรายละเอียด</t>
  </si>
  <si>
    <t>บอร์ดประชาสัมพันธ์ จำนวน 1 บอร์ด</t>
  </si>
  <si>
    <t xml:space="preserve"> - ไม้โครงทำเป็นกรองแผง ขนาด 1.2x4x0.1 ม.</t>
  </si>
  <si>
    <t xml:space="preserve"> - ปิดทับด้วยไม้อัดยางและปิดทับด้วยไม้ชานอ้อย</t>
  </si>
  <si>
    <t xml:space="preserve"> - บุด้วยผ้ากำมะหยี่อีกชั้นหนึ่ง</t>
  </si>
  <si>
    <t xml:space="preserve"> - ด้านบน ล่าง ซ้าย ขวา ปิดทับด้วยขอบคิ้ว</t>
  </si>
  <si>
    <t xml:space="preserve"> - ด้านป้ายชื่อบอร์ด</t>
  </si>
  <si>
    <t xml:space="preserve"> - มีตัวเข้ามุมทั้ง 4 ด้าน</t>
  </si>
  <si>
    <t>1. ตกแต่งห้องประชุมสภาฯ</t>
  </si>
  <si>
    <t xml:space="preserve"> 1) เวที 2 ระดับ ขนาด 2.4x8 ม.</t>
  </si>
  <si>
    <t xml:space="preserve">     - ทำด้วยไม้บล็อคบอร์ด ทำเป็นกล่องสี่เหลี่ยม </t>
  </si>
  <si>
    <t>คล้ายกล่องกระดาษ</t>
  </si>
  <si>
    <t xml:space="preserve">    - ทำระยะห่างของช่องขนาด 50 x 50 ซม</t>
  </si>
  <si>
    <t xml:space="preserve">    - ทำเป็น 2 ระดับ 15 -30 ซม.</t>
  </si>
  <si>
    <t xml:space="preserve">    - ปิดทับด้วยไม้อัดยาง ขนาดความหนา</t>
  </si>
  <si>
    <t>ไม่น้อยกว่า 10 มม.</t>
  </si>
  <si>
    <t xml:space="preserve">    - ขอบด้านหน้า ปิดทับด้วยขอบคิ้ว พร้อมตกแต่ง</t>
  </si>
  <si>
    <t>ให้สวยงาน</t>
  </si>
  <si>
    <t xml:space="preserve">    - ปูพรม</t>
  </si>
  <si>
    <t xml:space="preserve"> 2) ปิดไม้อัดด้านหน้า 23.2 ตร.ม. </t>
  </si>
  <si>
    <t xml:space="preserve">     - โครงสร้าง ไม้จ้อยหรือไม้บล็อกบอร์ด</t>
  </si>
  <si>
    <t xml:space="preserve">     - ทำเป็นแผง เว้นระยะ 40 ซม.</t>
  </si>
  <si>
    <t xml:space="preserve">     - ปิดทับด้วยไม้อัดยาง ขนาดความหนา</t>
  </si>
  <si>
    <t>ไม่น้อยกว่า 4 ซม.</t>
  </si>
  <si>
    <t xml:space="preserve"> 3) บอร์ดด้านหน้า ขนาด 1.20 x 3.80 ม.</t>
  </si>
  <si>
    <t xml:space="preserve">  3.1) บอร์ด</t>
  </si>
  <si>
    <t xml:space="preserve">        - โครงสร้างไม้จ้อยหรือบล็อกบอร์ด</t>
  </si>
  <si>
    <t xml:space="preserve">        - ปิดทับด้วยไม้อัดยาง 8.8 ตร.ม.</t>
  </si>
  <si>
    <t xml:space="preserve">        - ปิดทับด้วยไม้ชานอ้อย 8.8 ตร.ม.</t>
  </si>
  <si>
    <t xml:space="preserve">        - ปิดทับด้วยผ้ากำมะหยี่ 8.8 ตร.ม. อีกชั้น</t>
  </si>
  <si>
    <t xml:space="preserve">        - ขอบด้าน บน-ล่าง มีขอบคิ้ว </t>
  </si>
  <si>
    <t xml:space="preserve">        (ขนาดความกว้างไม่น้อยกว่า 7 ซม.)</t>
  </si>
  <si>
    <t xml:space="preserve">       - ทำช่องเก็บจอโปรเจคเตอร์</t>
  </si>
  <si>
    <t xml:space="preserve">       - ขอบด้านข้าง ซ้าย - ขวา มีขอบคิ้ว</t>
  </si>
  <si>
    <t xml:space="preserve">        (ขนาดตามความกว้างไม่น้อยกว่า 4 ซม.)</t>
  </si>
  <si>
    <t xml:space="preserve">      - พร้อมตกแต่งให้ดูสวยงาม</t>
  </si>
  <si>
    <t xml:space="preserve">  3.2) ไวท์บอร์ด</t>
  </si>
  <si>
    <t xml:space="preserve"> - ทำเป็นแผง 2 ชั้น เว้นระยะไม้โครง 40x40 ซม/1 ช่อง</t>
  </si>
  <si>
    <t xml:space="preserve"> - ปิดทับด้วยโฟเมก้าสีขาว</t>
  </si>
  <si>
    <t xml:space="preserve"> 3.3) พระบรมฉายาลักษณ์</t>
  </si>
  <si>
    <t xml:space="preserve">      - รูปทั้งสองพระองค์ หุ้มด้วยกระจกหนา 1 หุน</t>
  </si>
  <si>
    <t xml:space="preserve">      - ปิดทับด้วยขอบคิ้ว โดยรอบ</t>
  </si>
  <si>
    <t>4) กรุผนัง 32 เมตร ประกอบด้วย</t>
  </si>
  <si>
    <t xml:space="preserve">    - โครงสร้าง ไม้จ้อยหรือบล็อกบอร์ด</t>
  </si>
  <si>
    <t xml:space="preserve">    - ปิดทับด้วยไม้อัดยาง ขนาดความหนาไม่น้อยกว่า </t>
  </si>
  <si>
    <t>4 มม. ให้มีความสูงไม่น้อยกว่า 80 ซม.</t>
  </si>
  <si>
    <t xml:space="preserve"> - ปิดทับด้วยไม้อัดสัก ทำเป็นร่องห่างกัน 4 มม. โดยรอบ</t>
  </si>
  <si>
    <t xml:space="preserve">    - ปิดทับด้วยคิ้วขอบด้านบน (ขนาดของคิ้วบัวมีความ</t>
  </si>
  <si>
    <t>กว้างไม่น้อยกว่า 4 ซม.)</t>
  </si>
  <si>
    <t xml:space="preserve">    - ทำบัวกันเปื้อนโดยรอบ</t>
  </si>
  <si>
    <t xml:space="preserve"> 5) บัวเพดาน 34 เมตร ประกอบด้วย</t>
  </si>
  <si>
    <t xml:space="preserve"> - ใส่ไม้โครงทำเป็นกล่องขนาด 30 x 40 ซม.</t>
  </si>
  <si>
    <t xml:space="preserve"> - ปิดทับด้วยไม้อัดยาง 4 มม.</t>
  </si>
  <si>
    <t xml:space="preserve"> - ปิดทับด้วยไม้อัดสัก 4 มม. ทำเป็นแผ่น ขนาด 10 ซม.</t>
  </si>
  <si>
    <t>เว้นระยะห่าง 4 มม. โดยรอบ</t>
  </si>
  <si>
    <t xml:space="preserve"> 6) กรุเสา 7 ต้น ประกอบด้วย</t>
  </si>
  <si>
    <t xml:space="preserve">   - ใช้ไม้โครงทำเป็นกล่อง กรอบเสาเดิม+เสาหลอก</t>
  </si>
  <si>
    <t xml:space="preserve">   - ปิดทับด้วยไม้อัดสัก</t>
  </si>
  <si>
    <t xml:space="preserve">   - ใช้คิวปิดทับทำเป็นลูกฟักตรงเสา</t>
  </si>
  <si>
    <t xml:space="preserve"> 7) โต๊ะประชุมสำหรับประธานสภาฯ จำนวน 1 ตัว</t>
  </si>
  <si>
    <t xml:space="preserve">    - ไม้โครงทำเป็นแผงขนาด 0.6x1.2x0.75 ม.</t>
  </si>
  <si>
    <t xml:space="preserve">    - ปิดไม้อัดทั้ง 2 ด้าน (ด้านบนปิดทับด้วยโฟเมก้า)</t>
  </si>
  <si>
    <t xml:space="preserve">    - ด้านหน้าขอบโต๊ะปิดทับด้วยคิ้วบัว</t>
  </si>
  <si>
    <t xml:space="preserve"> 8) โต๊ะประชุมสำหรับผู้บริหารฯ </t>
  </si>
  <si>
    <t>ขนาด 0.60 x 2.4 x 0.75 ม. ประกอบด้วย</t>
  </si>
  <si>
    <t xml:space="preserve">   - ไม้โครงทำเป็นแผงขนาด 0.6x2.4x0.75 ม.</t>
  </si>
  <si>
    <t xml:space="preserve">   - ปิดทับด้วยไม้อัดทั้ง 2 ด้าน</t>
  </si>
  <si>
    <t>(ด้านบนปิดทับด้วยแผ่นโฟเมก้า)</t>
  </si>
  <si>
    <t xml:space="preserve">   - ด้านหน้าโต๊ะทำเป็นร่อง</t>
  </si>
  <si>
    <t xml:space="preserve">   - ทาสีธรรมชาติ</t>
  </si>
  <si>
    <t xml:space="preserve"> 9) โต๊ะประชุมสำหรับสมาชิก ขนาด 0.6x2x0.75 ม.</t>
  </si>
  <si>
    <t xml:space="preserve">   - ปิดทับด้วยไม้อัดสัก ทั้งสองด้าน</t>
  </si>
  <si>
    <t xml:space="preserve">   - มีขอบคิ้วสามเหลี่ยมโดยรอบ</t>
  </si>
  <si>
    <t xml:space="preserve">  - ทาสีธรรมชาติ</t>
  </si>
  <si>
    <t>2. ตกแต่งภายในห้องนายกและห้องปลัด</t>
  </si>
  <si>
    <t xml:space="preserve"> ห้องปลัด</t>
  </si>
  <si>
    <t>1) บัวเพดาน 16.80 เมตร ประกอบด้วย</t>
  </si>
  <si>
    <t xml:space="preserve"> - ไม้โครงทำเป็นกล่องขนาด 30x40 ม.</t>
  </si>
  <si>
    <t>2) กรุผนัง 14.80 เมตร ประกอบด้วย</t>
  </si>
  <si>
    <t xml:space="preserve"> - โครงสร้างไม้จ้อยหรือบล็อกบอร์ด</t>
  </si>
  <si>
    <t xml:space="preserve"> - ปิดทับด้วยไม้อัดยาง ขนาดความหนาไม้น้อยกว่า</t>
  </si>
  <si>
    <t xml:space="preserve"> 4 มม. ให้มีความสูงไม่น้อยกว่า 80 ซม.</t>
  </si>
  <si>
    <t xml:space="preserve"> - ปิดทับด้วยไม้อัดสัก ทำเป็นร่องห่างกัน 4 มม.โดยรอบ</t>
  </si>
  <si>
    <t xml:space="preserve"> - ปิดทับด้วยคิ้วขอบด้านบน </t>
  </si>
  <si>
    <t>(ขนาดของคิ้วบัวมีความกว้างไม่น้อยกว่า 4 ซม.)</t>
  </si>
  <si>
    <t xml:space="preserve"> ห้องทำงานนายก</t>
  </si>
  <si>
    <t xml:space="preserve"> 1) กรุผนัง 14.80 เมตร</t>
  </si>
  <si>
    <t xml:space="preserve"> 2) บัวเพดาน 21 เมตร</t>
  </si>
  <si>
    <t xml:space="preserve"> - ปิดทับด้วยคิ้วบัวเพดาน ด้านบน</t>
  </si>
  <si>
    <t xml:space="preserve"> - ปิดทับด้วยคิ้วชิดขอบด้านล่าง และติดใกล้ผนัง</t>
  </si>
  <si>
    <t>ค่าจ้างเหมาติดตั้งงานระบบไฟฟ้า 3 เฟส</t>
  </si>
  <si>
    <t>เข้าสำนักงาน อบต. พร้อมปักเสา คอนกรีตอัดแรง</t>
  </si>
  <si>
    <t>สูง 8 เมตร จำนวน 4 ต้น ฝังสมอบกยึดเสา</t>
  </si>
  <si>
    <t>ติดตั้งโคมไฟกิ่งติดเสาพร้อมอุปกรณ์ จำนวน 5 จุด</t>
  </si>
  <si>
    <t>ติดตั้งตามแผนที่ อบต.แม่คือ กำหนด</t>
  </si>
  <si>
    <t>โครงการก่อสร้างโรงจอดรถอบต.แม่คือ</t>
  </si>
  <si>
    <t>ขนาดกว้าง 6 เมตร ยาว 22 เมตร สูง 2.8 เมตร</t>
  </si>
  <si>
    <t>หรือมีพื้นที่ใช้สอยไม่น้อยกว่า 132 ตารางเมตร</t>
  </si>
  <si>
    <t>รายละเอียดตามแบบแปลนของอบต.แม่คือ</t>
  </si>
  <si>
    <t>พร้อมป้ายประชาสัมพันธ์โครงการ</t>
  </si>
  <si>
    <t>โครงการก่อสร้างอาคารเก็บของพร้อมห้องครัว</t>
  </si>
  <si>
    <t>พื้นที่ดำเนินการอบต.แม่คือ</t>
  </si>
  <si>
    <t>ขนาดกว้าง 6 เมตร ยาว 8 เมตร สูง 3 เมตร</t>
  </si>
  <si>
    <t>หรือมีพื้นที่ใช้สอยไม่น้อยกว่า 48 ตารางเมตร</t>
  </si>
  <si>
    <t>รายละเอียดตามแบบแปลนอบต.แม่คือ</t>
  </si>
  <si>
    <t>โครงการก่อสร้างอาคารที่ทำการ อบต.แม่คือ (แห่งใหม่)</t>
  </si>
  <si>
    <t>พร้อมปรับปรุงภูมิทัศน์และทำรั้วรอบเขตที่ดิน</t>
  </si>
  <si>
    <t>ณ สถานที่ก่อสร้างองค์การบริหารส่วนตำบลแม่คือ</t>
  </si>
  <si>
    <t>(แห่งใหม่) หมู่ 2 ตำบลแม่คือ ดังรายการนี้</t>
  </si>
  <si>
    <t xml:space="preserve"> - ก่อสร้างอาคาร คสล. 2 ชั้น</t>
  </si>
  <si>
    <t>ขนาดกว้าง 19 เมตร ยาว 20 เมตร</t>
  </si>
  <si>
    <t>พื้นที่ใช้สอยรวม 530 ตารางเมตร 1 หลัง</t>
  </si>
  <si>
    <t xml:space="preserve"> - ก่อสร้างเสาธงชาติ สูง 9 เมตร พร้อมฐานวงกลม</t>
  </si>
  <si>
    <t>ขนาดเส้นผ่าศูนย์กลาง กว้าง 2.50-3.00 เมตร</t>
  </si>
  <si>
    <t>สูง 0.60 เมตร จำนวน 1 ต้น</t>
  </si>
  <si>
    <t xml:space="preserve"> - ปรับปรุงภูมิทัศน์และจัดสวนหย่อมโดยการถมดิน</t>
  </si>
  <si>
    <t>จำนวน พื้นที่ 1,878 ตารางเมตร ปริมาตรดินถม</t>
  </si>
  <si>
    <t>564 ลูกบาศก์เมตร (แน่น)</t>
  </si>
  <si>
    <t xml:space="preserve"> - ก่อสร้างรั้วล้อมรอบแนวเขตที่ดิน โดยการปักเสารั้ว</t>
  </si>
  <si>
    <t>คอนกรีตอัดแรงจำนวน 170 ต้น และขึงด้วยลวดหนาม</t>
  </si>
  <si>
    <t>จำนวน 2,100 เมตร</t>
  </si>
  <si>
    <t>พร้อมป้ายประชาสัมพันธ์โครงการ 1 ป้าย ตามแบบ</t>
  </si>
  <si>
    <t>องค์การบริหารส่วนตำบลแม่คือ</t>
  </si>
  <si>
    <t>รวมเป็นเงิน -ห้าล้านหนึ่งแสนเจ็ดหมื่นหกพันเจ็ดร้อยหกสิบบาทห้าสิบสตางค์-</t>
  </si>
  <si>
    <t>รายละเอียดครุภัณฑ์ปีงบประมาณ 2550</t>
  </si>
  <si>
    <t>400-50-032</t>
  </si>
  <si>
    <t>โต๊ะวางคอมพิวเตอร์</t>
  </si>
  <si>
    <t>ขนาด 1.20 x 0.60 เมตร มี 2 ลิ้นชัก สีเนื้อไม้</t>
  </si>
  <si>
    <t>401-50-212</t>
  </si>
  <si>
    <t xml:space="preserve">เก้าอี้เจ้าหน้าที่คอมพิวเตอร์ แบบมีล้อเลื่อน มีพนักพิง </t>
  </si>
  <si>
    <t>416-50-015</t>
  </si>
  <si>
    <t>เครื่องคอมพิวเตอร์ (ส่วนสำนักปลัด)</t>
  </si>
  <si>
    <t xml:space="preserve"> - CPU PENTIUM 4 3.06 GHz</t>
  </si>
  <si>
    <t xml:space="preserve"> - MAINBORD PENTIUM 4</t>
  </si>
  <si>
    <t xml:space="preserve"> - DDR-RAM 512 MB</t>
  </si>
  <si>
    <t xml:space="preserve"> - HARDDISK 80 GB</t>
  </si>
  <si>
    <t xml:space="preserve"> - DRIVE 1.44 MB, DVD/CD-RW</t>
  </si>
  <si>
    <t xml:space="preserve"> - DROM (DVD-ROM) SOUND</t>
  </si>
  <si>
    <t xml:space="preserve"> - ลำโพง, MODEM, LAN, MOUSE</t>
  </si>
  <si>
    <t xml:space="preserve"> - KEY, CASE, จอ LCD 14"</t>
  </si>
  <si>
    <t xml:space="preserve"> - UPS</t>
  </si>
  <si>
    <t>483-50-004</t>
  </si>
  <si>
    <t>เครื่องปริ้นส์เตอร์ LASER รุ่น HP LASER 1020</t>
  </si>
  <si>
    <t>452-50-0004</t>
  </si>
  <si>
    <t>กล้องถ่ายรูปดิจิตอล โซนี่ รุ่น DSCT10 ดำ</t>
  </si>
  <si>
    <t xml:space="preserve"> - ความละเอียด 7.2 ล้าน พิกเซล, ซูมออฟติคอล 3 เท่า</t>
  </si>
  <si>
    <t xml:space="preserve">   ซูมดิจิตอล 2 เท่า</t>
  </si>
  <si>
    <t xml:space="preserve"> - สมาร์ทซูม 14 เท่า (VGA), หน่วยความจำภายใน</t>
  </si>
  <si>
    <t xml:space="preserve">   58 MB ถ่ายภาพ 250 ภาพ</t>
  </si>
  <si>
    <t xml:space="preserve"> - MEMORY STICK DUO 256 MB</t>
  </si>
  <si>
    <t>486-50-001-5</t>
  </si>
  <si>
    <t>เครื่องสำรองไฟ 800 VA จำนวน 5 เครื่อง ยี่ห้อ k-direct</t>
  </si>
  <si>
    <t>485-50-001</t>
  </si>
  <si>
    <t>เครื่องตัดสายไฟอัตโนมัติ (เซฟ-ที-คัต) จำนวน 1 เครื่อง</t>
  </si>
  <si>
    <t>ขนาด 4 สาย 100 แอมป์ สเปเชี่ยล</t>
  </si>
  <si>
    <t>466-50-006</t>
  </si>
  <si>
    <t>เครื่องขยายเสียงตามสาย</t>
  </si>
  <si>
    <t xml:space="preserve"> -แอมป์เสียงตามสาย Music PAD 600</t>
  </si>
  <si>
    <t xml:space="preserve"> - เครื่องปิด-เปิด เสียงอัตโนมัติ พร้อมค่าติดตั้งอุปกรณ์</t>
  </si>
  <si>
    <t>700-50-002-3</t>
  </si>
  <si>
    <t>เครื่องพ่นหมอกควันอเนกประสงค์รุ่นมินิ</t>
  </si>
  <si>
    <t>รุ่น I.Z-FOGGER 120 ใช้พ่นหมอกควัน</t>
  </si>
  <si>
    <t>ระบบสตาร์ทใช้โช๊คร่วมกับกดปุ่มสตาร์ท</t>
  </si>
  <si>
    <t>แหล่งไฟฟ้าใช้แก๊สกระป๋อง ปริมาณความจุน้ำยา 2 ลิตร</t>
  </si>
  <si>
    <t>อัตราการพ่นไม่ต่ำกว่า 2 ลิตร/ชั่วโมง น้ำหนักไม่เกิน</t>
  </si>
  <si>
    <t>2 กิโลกรัม ขนาด 510x340x195 ม.ม.  จำนวน 2 เครื่อง</t>
  </si>
  <si>
    <t>ไมโครโฟนไร้สายพร้อมอุปกรณ์</t>
  </si>
  <si>
    <t>458-50-005</t>
  </si>
  <si>
    <t xml:space="preserve"> -ไมค์ลอยย่าน Uhf ยี่ห้อ Mipro รุ่น Mr823d</t>
  </si>
  <si>
    <t>457-50-004-5</t>
  </si>
  <si>
    <t xml:space="preserve"> - ขาตั้งไมค์แบบคออ่อนพร้อมคอจับไมค์</t>
  </si>
  <si>
    <t>438-50-002</t>
  </si>
  <si>
    <t>เครื่องดูดฝุ่น ELECTROLUX รุ่น Z833-1</t>
  </si>
  <si>
    <t>สามารถดูดฝุ่น ได้ 15 ลิตร, ดูดน้ำได้ 30 ลิตร</t>
  </si>
  <si>
    <t>406-50-034</t>
  </si>
  <si>
    <t>ตู้เหล็กเก็บเอกสาร 2 บานเปิด แบบมี มอก.</t>
  </si>
  <si>
    <t>487-50-001</t>
  </si>
  <si>
    <t xml:space="preserve">แท่นบรรยาย (โพเดียม) ไม้อัดสัก ลายฉลุ </t>
  </si>
  <si>
    <t>ขนาดไม่น้อยกว่า 65x60x110 เซนติเมตร</t>
  </si>
  <si>
    <t>466-50-005</t>
  </si>
  <si>
    <t>เครื่องขยายเสียงตามสายพร้อมกล่องเปิด-ปิด</t>
  </si>
  <si>
    <t xml:space="preserve"> -เครื่องขยายเสียงตามสาย (เพาเวอร์แอมป์) </t>
  </si>
  <si>
    <t>ยี่ห้อ Music Adx550</t>
  </si>
  <si>
    <t xml:space="preserve"> -กล่องเปิด-ปิดสัญญาณเสียงอัตโนมัติ (กล่องรีเรย์)</t>
  </si>
  <si>
    <t>406-50-029-32</t>
  </si>
  <si>
    <t>จำนวน 4 ตู้ (ส่วนการคลัง)</t>
  </si>
  <si>
    <t>406-50-035</t>
  </si>
  <si>
    <t>406-50-033</t>
  </si>
  <si>
    <t>ตู้เหล็กเก็บเอกสาร 2 บานเปิด แบบมี มอก. (ศึกษา)</t>
  </si>
  <si>
    <t>406-50-036</t>
  </si>
  <si>
    <t>087-50-001</t>
  </si>
  <si>
    <t>เครื่องหาพิกัดสัญญาณดาวเทียม (GPS) แบบมือถือ</t>
  </si>
  <si>
    <t xml:space="preserve">พร้อมสายถ่ายโอนข้อมูลเข้าเครื่องคอมพิวเตอร์ </t>
  </si>
  <si>
    <t>หน่วยความจำไม่น้อยกว่า 24 MB ยี่ห้อ GARMIN</t>
  </si>
  <si>
    <t>รุ่น eTrex Vitra CX</t>
  </si>
  <si>
    <t>078-50-001</t>
  </si>
  <si>
    <t xml:space="preserve">กล้องระดับอัตโนมัติ ยี่ห้อ Horizon 4024 </t>
  </si>
  <si>
    <t>กำลังขยาย 24 เท่า พร้อมขาตั้งกล้องอลูมิเนียม 1 เครื่อง</t>
  </si>
  <si>
    <t>053-50-001</t>
  </si>
  <si>
    <t>แบบหล่อคอนกรีต</t>
  </si>
  <si>
    <t>ขนาด 15x15x15 เซนติเมตร (1 ชุด จำนวน 3 ลูก)</t>
  </si>
  <si>
    <t>พร้อมเหล็กกระทุ้งคอนกรีต ยี่ห้อ VIGAN</t>
  </si>
  <si>
    <t>065-50-001</t>
  </si>
  <si>
    <t>ชุดทดสอบความเข้มข้นเหลวของคอนกรีต</t>
  </si>
  <si>
    <t>ประกอบด้วย ถาดรองรับตัวอย่าง กรวยสลัมทำด้วย</t>
  </si>
  <si>
    <t>สแตนเลสเหล็กกระทุ้ง ช้อนตักตัวอย่าง ยี่ห้อ VIGAN</t>
  </si>
  <si>
    <t>406-50-037</t>
  </si>
  <si>
    <t>โครงการก่อสร้างอาคารจอดรถจักรยานยนต์</t>
  </si>
  <si>
    <t>ปริมาณงานกว้าง 4.70 เมตร ยาว 8.00 เมตร</t>
  </si>
  <si>
    <t>ตามแบบแปลนอบต.แม่คือ บริเวณ หมู่ 2</t>
  </si>
  <si>
    <t>001-50-001</t>
  </si>
  <si>
    <t>รถยนต์ บรรทุก ดีเซล ขนาด 1 ตัน ขับเคลื่อน 2 ล้อ</t>
  </si>
  <si>
    <t xml:space="preserve">แบบดับเบิ้ลแค๊บ 4 ประตู เครื่องยนต์ 2,499 ซีซี </t>
  </si>
  <si>
    <t>รถยนต์ FORD RANGER รุ่น  DBL 2WD XLS</t>
  </si>
  <si>
    <t>หมายเลขเครื่อง WLAT-729186</t>
  </si>
  <si>
    <t>หมายเลขตัวถัง MNBBSFD106W-615374</t>
  </si>
  <si>
    <t xml:space="preserve">   สี BLACK MICA</t>
  </si>
  <si>
    <t>รวมเป็นเงิน</t>
  </si>
  <si>
    <t>รายละเอียดครุภัณฑ์ปีงบประมาณ พ.ศ. 2551</t>
  </si>
  <si>
    <t>416-51-016</t>
  </si>
  <si>
    <t>เครื่องคอมพิวเตอร์ชนิดพกพา สีดำ-เทา</t>
  </si>
  <si>
    <t xml:space="preserve"> - ยี่ห้อ Aser Aspire รุ่น 4920-3A 1G 16Mn</t>
  </si>
  <si>
    <t xml:space="preserve"> - CPU Core2 (1.66GB, 2MBL2 Cache.667MFSB)</t>
  </si>
  <si>
    <t xml:space="preserve"> - Chipset Intel GM965 Express, Intel Graphic</t>
  </si>
  <si>
    <t xml:space="preserve">    Media Accelerator (GMA) X3110 up to 251 Mb.,</t>
  </si>
  <si>
    <t xml:space="preserve">    Intergrated Intel Pro/Wireless 4965 AGN.</t>
  </si>
  <si>
    <t xml:space="preserve">    Intergrated Bluetooth, 5-in-1 Card Reader,</t>
  </si>
  <si>
    <t xml:space="preserve">    56 k. Fax/Modem, LAN 10/1000 Mbps.</t>
  </si>
  <si>
    <t xml:space="preserve"> - RAM DDR 2 667 Mhz. 1Gb.</t>
  </si>
  <si>
    <t xml:space="preserve"> - DVD Super Multi double layer</t>
  </si>
  <si>
    <t xml:space="preserve"> - Monitor 14.1" WXGA Acer Crystal Brite</t>
  </si>
  <si>
    <t xml:space="preserve">    TFT LCD (1280 x 800 Pixels) /S-Vedio Out</t>
  </si>
  <si>
    <t>416-51-017</t>
  </si>
  <si>
    <t>เครื่องคอมพิวเตอร์ พร้อมอุปกรณ์</t>
  </si>
  <si>
    <t xml:space="preserve"> - Intel Core 2 Duo E4500 2.2 Ghz.</t>
  </si>
  <si>
    <t xml:space="preserve"> - Mainboard ASUS P5B-SE, RAM DDR2 (800)</t>
  </si>
  <si>
    <t xml:space="preserve">    2Gb. KINGSTON</t>
  </si>
  <si>
    <t xml:space="preserve"> - HDD 160 GB. SATA, VGA ASUS EN7300 </t>
  </si>
  <si>
    <t xml:space="preserve">    GS256 Mb.</t>
  </si>
  <si>
    <t xml:space="preserve"> - ASUS DVD-RW, Tower Case CHI-LA MAX 450 W</t>
  </si>
  <si>
    <t xml:space="preserve"> - Monitor SAMSUNG 19" WIDESCREEN</t>
  </si>
  <si>
    <t xml:space="preserve"> - 1 Set Keyboard + Mouse Microsoft, Subwoofer</t>
  </si>
  <si>
    <t xml:space="preserve">    1000 R.M.P.O. UPS ZIRCON POWER PLUS</t>
  </si>
  <si>
    <t xml:space="preserve">    800 VA</t>
  </si>
  <si>
    <t xml:space="preserve"> - เครื่องพิมพ์ Laser Printer HP 1006</t>
  </si>
  <si>
    <t>416-51-019</t>
  </si>
  <si>
    <t>416-51-018</t>
  </si>
  <si>
    <t>416-51-020</t>
  </si>
  <si>
    <t>เครื่องคอมพิวเตอร์พร้อมอุปกรณ์</t>
  </si>
  <si>
    <t xml:space="preserve"> - CPU Pentium Dual Core 2.0 GhXE 2180</t>
  </si>
  <si>
    <t xml:space="preserve"> - RMM Kingston 1024 KB DDR 2 BUS 667</t>
  </si>
  <si>
    <t xml:space="preserve"> - Hard Disk Segate ความจุ 160 GB Modem 65 K</t>
  </si>
  <si>
    <t xml:space="preserve"> - DVD-RW Lite-on 20x Tower CASE 450 W</t>
  </si>
  <si>
    <t xml:space="preserve"> - Monitor LCD 17" LG Keyboard 108 Key</t>
  </si>
  <si>
    <t xml:space="preserve"> - Mouse Potical Speaker 120 WATT</t>
  </si>
  <si>
    <t xml:space="preserve"> - เครื่องสำรองไฟฟ้า 800 VA</t>
  </si>
  <si>
    <t>416-51-021</t>
  </si>
  <si>
    <t xml:space="preserve"> - Intel Core Duo E4600 2.4 Ghz.</t>
  </si>
  <si>
    <t xml:space="preserve"> - Main Board ASUS รุ่น P5K PL, RAM DDR</t>
  </si>
  <si>
    <t xml:space="preserve">    2 (667) 2 Gb. Kingston</t>
  </si>
  <si>
    <t xml:space="preserve"> - Harddisk 160 GB. SATA, ASUS DVD-RW,</t>
  </si>
  <si>
    <t xml:space="preserve">   VGA Cad ASUS EN 8400 GS. 512 Mb, Tower</t>
  </si>
  <si>
    <t xml:space="preserve">   Case 450 W. Keyboard + Mouse</t>
  </si>
  <si>
    <t xml:space="preserve"> - Speaker D-Get, Monitor SAMSUNG LCD 19"</t>
  </si>
  <si>
    <t xml:space="preserve"> - เครื่องสำรองไฟฟ้า รุ่น Power Safe 700 VA</t>
  </si>
  <si>
    <t xml:space="preserve"> - เครื่องปริ้นท์ Printer Cannon รุ่น IP 1880</t>
  </si>
  <si>
    <t>416-51-022</t>
  </si>
  <si>
    <t>จอคอมพิวเตอร์</t>
  </si>
  <si>
    <t xml:space="preserve"> - LCD SAMSUNG 17" S1-743 BX</t>
  </si>
  <si>
    <t>400-51-033</t>
  </si>
  <si>
    <t xml:space="preserve">โต๊ะระดับ 3-6 พร้อมกระจก สีเทา </t>
  </si>
  <si>
    <t>400-51-034</t>
  </si>
  <si>
    <t>โต๊ะระดับ 3-6 พร้อมกระจก สีเทา</t>
  </si>
  <si>
    <t>400-51-035</t>
  </si>
  <si>
    <t>400-51-036</t>
  </si>
  <si>
    <t>400-51-037</t>
  </si>
  <si>
    <t>โต๊ะวางคอมพิวเตอร์ สีน้ำตาล ขนาด 1.20 เมตร</t>
  </si>
  <si>
    <t>รับบริจาค</t>
  </si>
  <si>
    <t>400-51-038</t>
  </si>
  <si>
    <t>400-51-039</t>
  </si>
  <si>
    <t>483-51-005</t>
  </si>
  <si>
    <t>เครื่องปริ้นท์เตอร์ Laser Color Fuji Xerox</t>
  </si>
  <si>
    <t>รุ่นC1110B สีขาว</t>
  </si>
  <si>
    <t>406-51-038</t>
  </si>
  <si>
    <t>ตู้เก็บเอกสารบานเลื่อน (กระจก)Elegant สีเทา</t>
  </si>
  <si>
    <t>406-51-039</t>
  </si>
  <si>
    <t>ตู้เก็บเอกสาร 2 บานเปิด มีมอก. สีเทา</t>
  </si>
  <si>
    <t>406-51-040</t>
  </si>
  <si>
    <t>406-51-041</t>
  </si>
  <si>
    <t>406-51-042</t>
  </si>
  <si>
    <t>406-51-043</t>
  </si>
  <si>
    <t>401-51-213</t>
  </si>
  <si>
    <t>เก้าอี้คอมพิวพเตอร์ มีพนักพิง ที่วางแขน</t>
  </si>
  <si>
    <t>และล้อเลื่อน สีเทาดำ</t>
  </si>
  <si>
    <t>401-51-214</t>
  </si>
  <si>
    <t>401-51-215</t>
  </si>
  <si>
    <t>466-51-008</t>
  </si>
  <si>
    <t>ตู้แอมป์เอนกประสงค์มีล้อลากและไมล็ลอย(สีดำ)</t>
  </si>
  <si>
    <t>447-51-001</t>
  </si>
  <si>
    <t>เครื่องมัลติมีเดียโปรเจคเตอร์ พร้อมอุปกรณ์ติดตั้ง</t>
  </si>
  <si>
    <t>บนเพดานได้แก่ LCD Projector ยี่ห้อ NEC สีขาว</t>
  </si>
  <si>
    <t>จอรับภาพชนิดมอเตอร์ไฟฟ้า ยี่ห้อ SCREEN BOY</t>
  </si>
  <si>
    <t>เนื้อจอ MATT WHITE ขอบดำ ขนาด 70"x70"</t>
  </si>
  <si>
    <t>631-51-001</t>
  </si>
  <si>
    <t>เครื่องโม่ No.32 พร้อมมอเตอร์ขนาด 1 แรงม้า</t>
  </si>
  <si>
    <t>631-51-002</t>
  </si>
  <si>
    <t>488-51-001</t>
  </si>
  <si>
    <t>สัญญาณไฟไซเรน พร้อมฃุดคอนโทล และกล่อง</t>
  </si>
  <si>
    <t>เสียง TBD-GA-01041 สีแดงและสีน้ำเงิน</t>
  </si>
  <si>
    <t>สำหรับติดรถยนต์ส่วนกลาง</t>
  </si>
  <si>
    <t>422-51-004</t>
  </si>
  <si>
    <t>เครื่องตัดหญ้าข้ออ่อน แบบสะพาย ยี่ห้อ HONDA</t>
  </si>
  <si>
    <t>452-51-005</t>
  </si>
  <si>
    <t>กล้องวีดีโอ ยี่ห้อ SONY รุ่น DCRSR 82 HARD</t>
  </si>
  <si>
    <t xml:space="preserve">Disk Drive 60 GB </t>
  </si>
  <si>
    <t>432-51-002</t>
  </si>
  <si>
    <t>พัดลมติดผนัง ขนาด 16 นิ้ว ยี่ห้อฮาตาริ รุ่น HAW</t>
  </si>
  <si>
    <t>16 M 1 สีขาว</t>
  </si>
  <si>
    <t>432-51-003</t>
  </si>
  <si>
    <t>432-51-004</t>
  </si>
  <si>
    <t>432-51-005</t>
  </si>
  <si>
    <t>432-51-006</t>
  </si>
  <si>
    <t>432-51-007</t>
  </si>
  <si>
    <t>489-51-001</t>
  </si>
  <si>
    <t>เครื่องเจีย/ตัด แบบมือถือ ขนาด 7 นิ้ว</t>
  </si>
  <si>
    <t>ยี่ห้อ HITACHI รุ่น G10SF2</t>
  </si>
  <si>
    <t>490-51-001</t>
  </si>
  <si>
    <t>เครื่องตัดเหล็ก แบบมือถือ ขนาด 1.6 มม.</t>
  </si>
  <si>
    <t>ยี่ห้อ BOSCH รุ่น GCO 2000 Professional</t>
  </si>
  <si>
    <t>491-51-001</t>
  </si>
  <si>
    <t>ตู้เชื่อมไฟฟ้า ขนาด 300 แอมป์ สายเชื่อม 25 เมตร</t>
  </si>
  <si>
    <t>(สี่แสนสามหมื่นหนึ่งพันแปดร้อยเก้าสิบบาทถ้วน)</t>
  </si>
  <si>
    <t>รายละเอียดครุภัณฑ์ปีงบประมาณ พ.ศ. 2552</t>
  </si>
  <si>
    <t>400-52-039</t>
  </si>
  <si>
    <t>โต๊ะทำงานเหล็ก ระดับ 3-6 พร้อมบานกระจก</t>
  </si>
  <si>
    <t>สำนักปลัด</t>
  </si>
  <si>
    <t>400-52-040</t>
  </si>
  <si>
    <t>400-52-041</t>
  </si>
  <si>
    <t xml:space="preserve"> โต๊ะทำงานเหล็ก ระดับ 3-6 พร้อมบานกระจก</t>
  </si>
  <si>
    <t>416-52-024</t>
  </si>
  <si>
    <t>ครุภัณฑ์คอมพิวเตอร์พร้อมอุปกรณ์</t>
  </si>
  <si>
    <t xml:space="preserve">    - CPU หน่วยประมวลผลข้อมูล ความเร็ว</t>
  </si>
  <si>
    <t xml:space="preserve">      ไม่ต่ำกว่า 2.2 GHz</t>
  </si>
  <si>
    <t xml:space="preserve">    - หน่วยความจำDDR2-RAM ไม่น้อย</t>
  </si>
  <si>
    <t xml:space="preserve">      กว่า 2 GB</t>
  </si>
  <si>
    <t xml:space="preserve">    -ฮาร์ดดิสก์ที่เก็บข้อมูลไม่น้อยกว่า 160 GB (RPM)</t>
  </si>
  <si>
    <t xml:space="preserve">    - เครื่องอ่านและบันทึกข้อมูลลงแผ่นดีวีดี</t>
  </si>
  <si>
    <t xml:space="preserve">    - Monitor จอภาพแสดงข้อมูลขนาดไม่ต่ำ</t>
  </si>
  <si>
    <t xml:space="preserve">       กว่า 19 นิ้ว ลักษณะจอ LCD Wide Screen</t>
  </si>
  <si>
    <t xml:space="preserve">    - LAN ไม่ต่ำกว่า 100 Mbps</t>
  </si>
  <si>
    <t xml:space="preserve">    - การ์ดแสดงภาพไม่ต่ำกว่า 256 MB</t>
  </si>
  <si>
    <t xml:space="preserve">    - ลำโพง Speaker ไม่ต่ำกว่า 240 Watt (P.M.P.O.)</t>
  </si>
  <si>
    <t xml:space="preserve">    - Mouse/Keyboard</t>
  </si>
  <si>
    <t xml:space="preserve">    - เครื่องพิมพ์ LASER Printer ความละเอียดไม่ต่ำ</t>
  </si>
  <si>
    <t xml:space="preserve">       กว่า 600 x 600 dpi ความเร็วในการพิมพ์ขาว-ดำ</t>
  </si>
  <si>
    <t xml:space="preserve">       ไม่น้อยกว่า 15 แผ่น/นาที</t>
  </si>
  <si>
    <t xml:space="preserve">    - โต๊ะวางเครื่องคอมพิวเตอร์สามารถวางเครื่อง</t>
  </si>
  <si>
    <t xml:space="preserve">       พิมพ์และอุปกรณ์ทั้งหมดได้พร้อมเก้าอี้มีพนักพิง</t>
  </si>
  <si>
    <t xml:space="preserve">    - เครื่องสำรองไฟ มีขนาดจ่ายกำลังไฟฟ้าได้ไม่</t>
  </si>
  <si>
    <t xml:space="preserve">      ต่ำกว่า 750 VA สำรองไฟได้ไม่น้อยกว่า 30 นาที</t>
  </si>
  <si>
    <t>492-52-001</t>
  </si>
  <si>
    <t>เต็นท์สนาม ขนาดกว้าง 4 เมตร ยาว 8 เมตร หลังคา</t>
  </si>
  <si>
    <t>ทรงโค้ง พร้อมพิมพ์ชื่อ อบต.แม่คือ</t>
  </si>
  <si>
    <t>492-52-002</t>
  </si>
  <si>
    <t>492-52-003</t>
  </si>
  <si>
    <t>492-52-004</t>
  </si>
  <si>
    <t>492-52-005</t>
  </si>
  <si>
    <t>400-52-042</t>
  </si>
  <si>
    <t xml:space="preserve">โต๊ะพับอเนกประสงค์ขนาดไม่น้อยกว่า 1830 มม.x </t>
  </si>
  <si>
    <t>762 มม. x 737 มม.</t>
  </si>
  <si>
    <t xml:space="preserve">    </t>
  </si>
  <si>
    <t>400-52-043</t>
  </si>
  <si>
    <t>400-52-044</t>
  </si>
  <si>
    <t>400-52-045</t>
  </si>
  <si>
    <t>400-52-046</t>
  </si>
  <si>
    <t>400-52-047</t>
  </si>
  <si>
    <t>400-52-048</t>
  </si>
  <si>
    <t>400-52-049</t>
  </si>
  <si>
    <t>400-52-050</t>
  </si>
  <si>
    <t>400-52-051</t>
  </si>
  <si>
    <t>401-52-216 ถึง 563</t>
  </si>
  <si>
    <t>เก้าอี้พลาสติกอย่างหนา จำนวน 348 ตัว</t>
  </si>
  <si>
    <t>009-52-003</t>
  </si>
  <si>
    <t>รถจักรยานยนต์  Honda Dream สีดำ</t>
  </si>
  <si>
    <t>ทะเบียน งวษ 580</t>
  </si>
  <si>
    <t>700-52-004</t>
  </si>
  <si>
    <t>เครื่องพ่นหมอกควัน Smart Fog กำลังเครื่องยนต์</t>
  </si>
  <si>
    <t>30 แรงม้า พร้อมสายสะพาย</t>
  </si>
  <si>
    <t>403-51-001</t>
  </si>
  <si>
    <t>ชุดรับแขก แบบไม้เคลือบน้ำยา เบาะผ้าสีแดง</t>
  </si>
  <si>
    <t>ลายช้างไทย จำนวน 3 ชิ้น พร้อมโต๊ะกลาง 1 ตัว</t>
  </si>
  <si>
    <t>404-52-009</t>
  </si>
  <si>
    <t>ชั้นวางของเอนกประสงค์แบบเหล็ก</t>
  </si>
  <si>
    <t>กว้าง 0.90 เมตร สูง 150 ซ.ม. หนา 30 ซม.</t>
  </si>
  <si>
    <t>452-52-006</t>
  </si>
  <si>
    <t>กล้องถ่ายภาพนิ่งระบบดิจิตอล  ยี่ห้อ Cannon</t>
  </si>
  <si>
    <t>ส่วนโยธา</t>
  </si>
  <si>
    <t>รุ่น A480 ความละเอียดของภาพ 10 ล้านพิกเซล</t>
  </si>
  <si>
    <t>มีระบบแฟลช การ์ดความจำขนาด 2 GB</t>
  </si>
  <si>
    <t>416-52-023</t>
  </si>
  <si>
    <t xml:space="preserve">    - หน่วยความจำDDR2-RAM ไม่น้อยกว่า 2 GB</t>
  </si>
  <si>
    <t xml:space="preserve">    - เครื่องพิมพ์ LASER Printer ความละเอียดไม่</t>
  </si>
  <si>
    <t xml:space="preserve">      ต่ำกว่า 600 x 600 dpi ความเร็วในการพิมพ์ขาว</t>
  </si>
  <si>
    <t xml:space="preserve">      -ดำ ไม่น้อยกว่า 15 แผ่น/นาที</t>
  </si>
  <si>
    <t xml:space="preserve">       ต่ำกว่า 750 VA สำรองไฟได้ไม่น้อยกว่า 30 นาที</t>
  </si>
  <si>
    <t>406-52-044</t>
  </si>
  <si>
    <t xml:space="preserve"> ตู้เก็บเอกสารเหล็ก 2 ประตู แบบมี มอก.</t>
  </si>
  <si>
    <t>ส่วนการศึกษา</t>
  </si>
  <si>
    <t>406-52-045</t>
  </si>
  <si>
    <t>406-52-046</t>
  </si>
  <si>
    <t>406-52-047</t>
  </si>
  <si>
    <t>406-52-048</t>
  </si>
  <si>
    <t>400-52-052</t>
  </si>
  <si>
    <t>โต๊ะทำงานเหล็ก ระดับ 3-6 ขนาด 150 x 75 ซม.</t>
  </si>
  <si>
    <t>400-52-053</t>
  </si>
  <si>
    <t>401-52-564</t>
  </si>
  <si>
    <t>เก้าอี้ทำงานแบบมีพนักพิง ล้อเลื่อนและที่วางแขน</t>
  </si>
  <si>
    <t>401-52-565</t>
  </si>
  <si>
    <t>400-52-054</t>
  </si>
  <si>
    <t>โต๊ะนักเรียนแบบไม้หน้าฟอเมการ์ ขาโต๊ะเหล็ก</t>
  </si>
  <si>
    <t>ถึง 063</t>
  </si>
  <si>
    <t xml:space="preserve">แบบยึดติด ขนาดไม่น้อย กว่า 1 x 1 x 0.30 เมตร </t>
  </si>
  <si>
    <t xml:space="preserve">จำนวน 10 ตัว </t>
  </si>
  <si>
    <t>400-52-064</t>
  </si>
  <si>
    <t>โต๊ะไม้หน้าฟอเมการ์สำหรับเด็กรับประทาน</t>
  </si>
  <si>
    <t>ถึง 071</t>
  </si>
  <si>
    <t xml:space="preserve">อาหาร ขนาดไม่น้อยกว่า 60 x 120 x 50 ซม. </t>
  </si>
  <si>
    <t>จำนวน 8 ตัว</t>
  </si>
  <si>
    <t>401-52-566 ถึง 583</t>
  </si>
  <si>
    <t>เก้าอี้ไม้หน้าฟอเมการ์สำหรับเด็กรับประทาน</t>
  </si>
  <si>
    <t>อาหาร ขนาดไม่น้อยกว่า  30 x 120 x 30 ซม</t>
  </si>
  <si>
    <t>จำนวน 16 ตัว</t>
  </si>
  <si>
    <t>404-52-012 ถึง 013</t>
  </si>
  <si>
    <t>ชั้นวางเอกสารแบบไม้หน้าฟอเมการ์ 2 ชั้น ขนาด</t>
  </si>
  <si>
    <t>40 x 80 x 80 เซนติเมตร จำนวน 2 ตัว</t>
  </si>
  <si>
    <t>404-52-014 ถึง 015</t>
  </si>
  <si>
    <t>ชั้นวางเบาะนอนสำหรับเด็กอนุบาลแบบไม้9ช่อง</t>
  </si>
  <si>
    <t xml:space="preserve">ขนาด 50 x  150 x 150 เซนติเมตร </t>
  </si>
  <si>
    <t>จำนวน 2 ตัว</t>
  </si>
  <si>
    <t>404-52-010 ถึง 011</t>
  </si>
  <si>
    <t xml:space="preserve">ชั้นวางกระเป๋าเด็กอนุบาล 25 ช่อง </t>
  </si>
  <si>
    <t>แบบไม้  ขนาด 35 x 150 x  150</t>
  </si>
  <si>
    <t xml:space="preserve"> เซนติเมตร จำนวน 2 ตัว</t>
  </si>
  <si>
    <t>404-52-016 ถึง 017</t>
  </si>
  <si>
    <t>ชั้นวางรองเท้าแบบเหล็กจำนวน 3 ชั้น</t>
  </si>
  <si>
    <t xml:space="preserve">ขนาด 23 x 50 x 45    เซนติเมตร  </t>
  </si>
  <si>
    <t>406-52-049</t>
  </si>
  <si>
    <t>ตู้บานเลื่อนกระจก ขนาด 120 x 120 x 40 ซม.</t>
  </si>
  <si>
    <t>456-52-003 ถึง 004</t>
  </si>
  <si>
    <t>โทรทัศน์สี ชนิดจอแบน ขนาด 29 นิ้ว    2 เครื่อง</t>
  </si>
  <si>
    <t>ยี่ห้อซัมซุง รุ่น CS29250 ML รุ่นใหม่ขัดเงาสีดำ</t>
  </si>
  <si>
    <t>455-52-002 ถึง 003</t>
  </si>
  <si>
    <t>เครื่องเล่นดีวีดี สามารถอ่านแผ่น MMEG4, DVD,</t>
  </si>
  <si>
    <t xml:space="preserve">VCD, CD, CD-R, MP3  เมนูภาษาไทย </t>
  </si>
  <si>
    <t>ยี่ห้อ โซเคน DV490  จำนวน 2 เครื่อง</t>
  </si>
  <si>
    <t>466-52-009</t>
  </si>
  <si>
    <t>ตู้แอมป์ลำโพงเอนกประสงค์ รุ่น SPA-100 พร้อม</t>
  </si>
  <si>
    <t>461-52-003</t>
  </si>
  <si>
    <t xml:space="preserve">วิทยุเทป CD สามารถเล่นเทป เล่นแผ่น MP3, CD </t>
  </si>
  <si>
    <t xml:space="preserve">และ CD-R ได้ รับสัญญาณวิทยุ AM,FM </t>
  </si>
  <si>
    <t>ยี่ห้อ ฟิลลิป AZ 1047</t>
  </si>
  <si>
    <t>703-52-002</t>
  </si>
  <si>
    <t>ตู้เย็น ขนาด 5.2 คิวบิกฟุต ยี่ห้อ ซันโย รุ่น SR852</t>
  </si>
  <si>
    <t>CT สีฟ้า</t>
  </si>
  <si>
    <t>711-52-001</t>
  </si>
  <si>
    <t>กระติกน้ำร้อน ขนาด 2.2 ลิตร ฐานกระติก</t>
  </si>
  <si>
    <t>สามารถหมุนได้โดยรอบ 360 องศา มีระบบตัดไฟ</t>
  </si>
  <si>
    <t>อัตโนมัติเมื่อน้ำแห้ง ไฟฟ้าลัดวงจร</t>
  </si>
  <si>
    <t xml:space="preserve">หรือ อุณหภูมิสูงผิดปกติ ยี่ห้อ พานาโซนิค </t>
  </si>
  <si>
    <t>NCTWS22</t>
  </si>
  <si>
    <t>400-52-072 ถึง 075</t>
  </si>
  <si>
    <t>โต๊ะไม้หน้าฟอเมการ์ 60 x 180 x 45 ซม.</t>
  </si>
  <si>
    <t>401-52-584 ถึง 591</t>
  </si>
  <si>
    <t>เก้าอี้ไม้หน้าฟอเมการ์ ขนาด 30 x 180 x 20 ซม.</t>
  </si>
  <si>
    <t>(ห้าแสนหกหมื่นแปดพันสี่ร้อยเก้าสิบบาทถ้วน)</t>
  </si>
  <si>
    <t>รายละเอียดครุภัณฑ์ปีงบประมาณ พ.ศ. 2553</t>
  </si>
  <si>
    <t>421-53-003</t>
  </si>
  <si>
    <t>ชุดรวมอุปกรณ์ ประกอบด้วยชิงช้า, ม้าโยก, ห่วงคู่,</t>
  </si>
  <si>
    <t>รร.อนุบาลแม่คือ</t>
  </si>
  <si>
    <t>กระดานลื่น, ทางฝึกหัดเดินประคองตัว</t>
  </si>
  <si>
    <t>421-53-004</t>
  </si>
  <si>
    <t>รถไฟอนุบาลใหญ่</t>
  </si>
  <si>
    <t>421-53-005</t>
  </si>
  <si>
    <t>สามเหลี่ยมปีนป่าย</t>
  </si>
  <si>
    <t>432-53-008ถึง014</t>
  </si>
  <si>
    <t>พัดลมติดฝาผนัง ขนาด 18 นิ้ว ยี่ห้อ ฮาตาริ สีขาว</t>
  </si>
  <si>
    <t>รุ่น HCW 18M2 จำนวน 7 เครื่อง@ 1,350.- บาท</t>
  </si>
  <si>
    <t>455-53-004</t>
  </si>
  <si>
    <t>เครื่องเล่น DVD ยี่ห้อ แอลจี รุ่น DV556P</t>
  </si>
  <si>
    <t>456-53-005</t>
  </si>
  <si>
    <t>โทรทัศน์สี ชนิดจอแบน ขนาด 29 นิ้ว ยี่ห้อ ซัมซุง</t>
  </si>
  <si>
    <t>รุ่น CS29Z50ML</t>
  </si>
  <si>
    <t>400-53-076</t>
  </si>
  <si>
    <t>โต๊ะทำงานแบบเหล็ก ขนาด 67*123*73 ซม พร้อมเก้าอี้</t>
  </si>
  <si>
    <t>ทต.แม่คือ</t>
  </si>
  <si>
    <t>400-53-077</t>
  </si>
  <si>
    <t>400-53-078</t>
  </si>
  <si>
    <t>400-53-079</t>
  </si>
  <si>
    <t>400-53-080</t>
  </si>
  <si>
    <t>400-53-081</t>
  </si>
  <si>
    <t>400-53-082</t>
  </si>
  <si>
    <t>กองการศึกษา</t>
  </si>
  <si>
    <t>400-53-083</t>
  </si>
  <si>
    <t>400-53-084</t>
  </si>
  <si>
    <t>452-53-007</t>
  </si>
  <si>
    <t>กล้องถ่ายรูปดิจิตอล ยี่ห้อโซนี่ รุ่น DSW320 สีดำ</t>
  </si>
  <si>
    <t>452-53-008</t>
  </si>
  <si>
    <t>กองคลัง</t>
  </si>
  <si>
    <t>400-53-085</t>
  </si>
  <si>
    <t>โต๊ะทำงานเหล็ก ระดับ 3-6</t>
  </si>
  <si>
    <t>400-53-086</t>
  </si>
  <si>
    <t>รร.อนุบาล</t>
  </si>
  <si>
    <t>432-53-015</t>
  </si>
  <si>
    <t>พัดลมตั้งพื้น ยี่ห้อ โอกาว่า OA7411</t>
  </si>
  <si>
    <t>432-53-016</t>
  </si>
  <si>
    <t>432-53-017</t>
  </si>
  <si>
    <t>432-53-018</t>
  </si>
  <si>
    <t>พัดลมแขวนเพดาน ยี่ห้อ hatari ขนาด 16" พร้อมอุปกรณ์ติดตั้ง</t>
  </si>
  <si>
    <t>432-53-019</t>
  </si>
  <si>
    <t>432-53-020</t>
  </si>
  <si>
    <t>432-53-021</t>
  </si>
  <si>
    <t>432-53-022</t>
  </si>
  <si>
    <t>432-53-023</t>
  </si>
  <si>
    <t>466-53-010</t>
  </si>
  <si>
    <t>ตู้แอมป์เอนกประสงค์ มีล้อลาก ลำโพงขนาด 8 นิ้ว</t>
  </si>
  <si>
    <t>และ 3 นิ้ว กำลังไฟสูงสุด 400w มีเครื่องเล่น vcd/mp 3</t>
  </si>
  <si>
    <t>พร้อมรีโมทและไมค์ลอยในตัว</t>
  </si>
  <si>
    <t>483-53-006</t>
  </si>
  <si>
    <t>เครื่องพิมพ์ Brother DCP 195C พร้อมระบบหมึกแบบ</t>
  </si>
  <si>
    <t>Ink Tank</t>
  </si>
  <si>
    <t>183-53-007</t>
  </si>
  <si>
    <t>เครื่องพิมพ์ (Inkjet) HP Photosmart C4680 All-in-One</t>
  </si>
  <si>
    <t>กองช่าง</t>
  </si>
  <si>
    <t>711-53-002</t>
  </si>
  <si>
    <t>ถังต้มน้ำร้อนสแตนเลส ขนาดเส้นผ่านศูนย์กลาง</t>
  </si>
  <si>
    <t>ไม่น้อยกว่า 26 ซม. ความสูงไม่น้อยกว่า 10 ลิตร</t>
  </si>
  <si>
    <t>712-53-001</t>
  </si>
  <si>
    <t>คูเลอร์สแตนเลส 42/2 ก๊อก ขนาดเส้นผ่านศูนย์กลาง</t>
  </si>
  <si>
    <t>ไม่น้อยกว่า 40 ซม.</t>
  </si>
  <si>
    <t>712-53-002</t>
  </si>
  <si>
    <t>005-53-001</t>
  </si>
  <si>
    <t>ค่าซ่อมแซมรถขยะแบบอัดท้าย</t>
  </si>
  <si>
    <t>(อยู่ในระหว่างดำเนินการขอรับคู่มือจดทะเบียนรถจากสำนักสิ่งแวดล้อม</t>
  </si>
  <si>
    <t>กรุงเทพมหานครเพื่อขอรับโอนเป็นครุภัณฑ์เทศบาลตำบลแม่คือ)</t>
  </si>
  <si>
    <t>006-53-001</t>
  </si>
  <si>
    <t>ค่าซ่อมแซมของรถบรรทุก 6 ล้อ</t>
  </si>
  <si>
    <t>003-53-001</t>
  </si>
  <si>
    <t>รถบรรทุกน้ำอเนกประสงค์ ชนิด 6 ล้อ เครื่องยนต์</t>
  </si>
  <si>
    <t>ดีเซล 130 แรงม้า ตัวติดตั้งมีความจุไม่น้อยกว่า 4,000 ล</t>
  </si>
  <si>
    <t>ติดตั้งปั้มสูบน้ำแรงดันสูง แท่นปืนฉีดน้ำดับเพลิง</t>
  </si>
  <si>
    <t>สเปรย์พรมน้ำถนนและอุปกรณ์ในการดับเพลิงครบ</t>
  </si>
  <si>
    <t>รถยี่ห้อ อีซูซุ รุ่น NMR85H รถสีแดง</t>
  </si>
  <si>
    <t>หมายเลขตัวถัง MPINMR85H9T101384</t>
  </si>
  <si>
    <t>หมายเลขเครื่องยนต์ 4JJ1843757</t>
  </si>
  <si>
    <t>รายละเอียดครุภัณฑ์ปีงบประมาณ พ.ศ. 2554</t>
  </si>
  <si>
    <t>406-54-050</t>
  </si>
  <si>
    <t>ตู้เก็บเอกสารเหล็ก 2 บาน แบบมี มอก. สีเทา</t>
  </si>
  <si>
    <t>รร.อนุบาล,ศพด</t>
  </si>
  <si>
    <t>406-54-051</t>
  </si>
  <si>
    <t>406-54-052</t>
  </si>
  <si>
    <t>406-54-053</t>
  </si>
  <si>
    <t>406-54-054</t>
  </si>
  <si>
    <t>406-54-055</t>
  </si>
  <si>
    <t>406-54-056</t>
  </si>
  <si>
    <t>406-54-057</t>
  </si>
  <si>
    <t>ผลิตโดยบริษัท คิงสตาร์ เมทัส เฟอร์นิเจอร์ จำกัด</t>
  </si>
  <si>
    <t>483-54-008</t>
  </si>
  <si>
    <t>เครื่องพิมพ์ Printer Canon รุ่น Pixma IX7000</t>
  </si>
  <si>
    <t>059-54-002</t>
  </si>
  <si>
    <t>สว่านโรตารี่ ยี่ห้อ Makita รุ่น HR 2021</t>
  </si>
  <si>
    <t>อุทิศให้</t>
  </si>
  <si>
    <t>442-54-001</t>
  </si>
  <si>
    <t>เครื่องตัดหญ้าฮอนด้าข้ออ่อน UMR-435 แบบสะพาย</t>
  </si>
  <si>
    <t xml:space="preserve">พร้อมใบมีดปริมาตรกระบอกสูบ 35.8 ซีซี </t>
  </si>
  <si>
    <t>ขนาด 1.5 แรงม้า</t>
  </si>
  <si>
    <t>484-54-001</t>
  </si>
  <si>
    <t>Phonik JSD Compact 816</t>
  </si>
  <si>
    <t>ตู้สาขาโทรศัพท์ ขนาด 8 สายนอก 16 สายใน</t>
  </si>
  <si>
    <t>ขยายได้ 8 สายนอก 48 สายใน</t>
  </si>
  <si>
    <t>ระบบตอบรับอัตโนมัติ 1 ระบบ</t>
  </si>
  <si>
    <t>เครื่องโทรศัพท์แบบกดปุ่มโชว์เบอร์ 4 เครื่อง</t>
  </si>
  <si>
    <t>แบตเตอรี่สำรองไฟ 1 ชุด</t>
  </si>
  <si>
    <t>ติดตั้งระบบ 1 ระบบ</t>
  </si>
  <si>
    <t>ระบบป้องกันแรงดันไฟเกิน 220 V 1 ชุด</t>
  </si>
  <si>
    <t>ติดตั้งเดินสายภายในอาคาร 2 จุด</t>
  </si>
  <si>
    <t>รายละเอียดครุภัณฑ์ปีงบประมาณ พ.ศ. 2555</t>
  </si>
  <si>
    <t>088-55-001</t>
  </si>
  <si>
    <t>เครื่องตบดิบ ยี่ห้อ จากั้ว 5 ตัน</t>
  </si>
  <si>
    <t>เครื่องยนต์ เบนซิน HINO 5.5 แรง สีแดง</t>
  </si>
  <si>
    <t>รายละเอียดครุภัณฑ์ปีงบประมาณ พ.ศ. 2556</t>
  </si>
  <si>
    <t>พัดลมปรับอากาศแบบไอเย็น ขนาด 155*55*35 ซม.</t>
  </si>
  <si>
    <t>เป็นทั้งพัดลมธรรมดาและพัดลมไอเย็น พร้อมรีโมตคอนโทรล</t>
  </si>
  <si>
    <t xml:space="preserve">มีระบบตั้งปิดเวลา มีหน้าปัดแผงควบคุมดิจิตอล </t>
  </si>
  <si>
    <t>มีระบบเตือนเมื่อน้ำใกล้หมด และสามารถต่อน้ำเข้าเครื่อง</t>
  </si>
  <si>
    <t>ได้ทางท่อหรือเติมน้ำได้ มีระบบฟอกอากาศ</t>
  </si>
  <si>
    <t>กระจายลมรอบทิศทาง สามารถปรับความเร็วได้ 3 ระดับ</t>
  </si>
  <si>
    <t>ใช้ไฟขนาด 220V 50Hz 200W มาตรฐาน (มอก.) รับรอง</t>
  </si>
  <si>
    <t>เครื่องวัดความชื้นข้าว kett pm10 (4058)</t>
  </si>
  <si>
    <t>สูง 210x130x190 มม., ระบบดิจิตอล จอ LCD</t>
  </si>
  <si>
    <t>หาค่าเฉลี่ยได้ 9 ครั้ง, ช่วงวัดความชื้นระหว่าง 9.0-35.0%</t>
  </si>
  <si>
    <t>ความคาดเคลื่อนไม่เกิน 0.5%, ใบรับรองมาตรฐาน</t>
  </si>
  <si>
    <t>สัญลักษณ์ตราครุฑโดยสำนักงานกลาง ชั่ง ตวงวัด</t>
  </si>
  <si>
    <t>ก.พาณิชย์</t>
  </si>
  <si>
    <t xml:space="preserve">เครื่องปั้มน้ำแบบอัตโนมัติ ยี่ห้อ ฮิตาชิ </t>
  </si>
  <si>
    <t>รุ่นแบบ WTP250GX ขนาดมอเตอร์ 250 วัตต์</t>
  </si>
  <si>
    <t>ขนาดท่อดูด 1 นิ้ว ขนาดท่อส่ง 1 นิ้ว</t>
  </si>
  <si>
    <t>ระยะดูด (max) 8 เมตร ระยะส่ง 20 เมตร ปริมาณน้ำที่ได้</t>
  </si>
  <si>
    <t xml:space="preserve"> 43ลิตร/นาที ปริมาณน้ำที่ได้สูงสุด 49 ลิตริ/นาที</t>
  </si>
  <si>
    <t xml:space="preserve">เครื่องคอมพิวเตอร์ PC ยี่ห้อ Acer Aspire </t>
  </si>
  <si>
    <t>รุ่น MC 605-338g1T00MGi, 3rd generation intel core</t>
  </si>
  <si>
    <t>i5-3330 Processor (3.0GHz with Turbo Boost up to</t>
  </si>
  <si>
    <t>3.2GHz, 6MB L3 Cache) Memory 8GB DDR3</t>
  </si>
  <si>
    <t xml:space="preserve">Harddisk 1TB DATA, Graphics AT1 Radeon </t>
  </si>
  <si>
    <t>HD 7470 (2GB), DVD-RW Super Multi</t>
  </si>
  <si>
    <t>Wireless Lan, Bluetooht, จอมอนิเตอร์ Acer Led</t>
  </si>
  <si>
    <t>Monitor 19.5" รุ่น S200HQLAbd, 3 Years Parts&amp;Labor</t>
  </si>
  <si>
    <t>Microsoft windows 7 starter 32bit eng oem</t>
  </si>
  <si>
    <t>Antivirus trend Micro titanium internet</t>
  </si>
  <si>
    <t>เครื่องปริ้นเตอร์ ยี่ห้อ Brother รุ่น MFC-J430W</t>
  </si>
  <si>
    <t>หน้าจอ LCD ขนาด 1.9 นิ้ว รองรับการเชื่อมต่อแบบไร้สาย</t>
  </si>
  <si>
    <t>ความเร็วในการพิมพ์ขาวดำ 33 หน้า/นาที,สี 26 หน้า/นาที</t>
  </si>
  <si>
    <t>ความละเอียดในการพิมพ์สูงสุด 6,000x1,200 dpi</t>
  </si>
  <si>
    <t xml:space="preserve">ความเร็วในการถ่ายเอกสารขาวดำ 22 แผ่น/นาที, </t>
  </si>
  <si>
    <t>สี 20 แผ่น/นาที ถาดป้อนกระดาษอัตโนมัติ (ADF) 15 แผ่น</t>
  </si>
  <si>
    <t>รองรับการเชื่อมต่อ USB 2.0 Hi-speed, Wireless LAN</t>
  </si>
  <si>
    <t>รองรับกระดาษ A4, Letter, Legal และ Custom</t>
  </si>
  <si>
    <t>เครื่องคอมพิวเตอร์ ยี่ห้อ HP Pro รุ่น 3330 MT PC</t>
  </si>
  <si>
    <t xml:space="preserve"> - intel core i5-3470 3.2g 6MB cache, 4 core, </t>
  </si>
  <si>
    <t>4 threads (Up to 3.6 GHz Max. Turbo Frequency)</t>
  </si>
  <si>
    <t xml:space="preserve"> - Intel H61 Express chipset</t>
  </si>
  <si>
    <t xml:space="preserve"> - Ram 4GB DDR3-1333 (1x4GB) upto 16 GB</t>
  </si>
  <si>
    <t>maximum support</t>
  </si>
  <si>
    <t xml:space="preserve"> - Hard Drive 1.0TB 7200RPM SATA 1st</t>
  </si>
  <si>
    <t xml:space="preserve"> - SuperMulti DVDRW 1 st ODD,HP 15-in-1 Media</t>
  </si>
  <si>
    <t>Card Reader</t>
  </si>
  <si>
    <t xml:space="preserve"> - Integrated Realtek RTL8171E Gigabit Ethernet</t>
  </si>
  <si>
    <t>Controller</t>
  </si>
  <si>
    <t xml:space="preserve"> - Audio Realtek ALC656 (5.1 audio channels)</t>
  </si>
  <si>
    <t xml:space="preserve"> - Front I/O includes:(2) Usb 2.0 ports, deicated</t>
  </si>
  <si>
    <t>headphone output, microphone jack</t>
  </si>
  <si>
    <t xml:space="preserve"> - 300W aPFC supply, Parallel Port Adapter,</t>
  </si>
  <si>
    <t>Internal MT PC Speaker</t>
  </si>
  <si>
    <t xml:space="preserve"> - HP Monitor LCD18.5" LV1911 Size 18.5"</t>
  </si>
  <si>
    <t>Wide screen LED</t>
  </si>
  <si>
    <t xml:space="preserve"> - Resolution : 1366x768</t>
  </si>
  <si>
    <t xml:space="preserve"> - Brightness : 200 cd/m2</t>
  </si>
  <si>
    <t xml:space="preserve"> - Contrast static 600:1, dynamic; 3000000:1</t>
  </si>
  <si>
    <t xml:space="preserve"> - Response Time:5ms</t>
  </si>
  <si>
    <t xml:space="preserve"> - Interface : D-Sub</t>
  </si>
  <si>
    <t xml:space="preserve"> - Specification ประเภท 4 in 1 (Print/FAX/Copy/Scan)</t>
  </si>
  <si>
    <t xml:space="preserve"> - Printer ความเร็วในการพิมพ์:สูงสุด 33 (พิมพ์ ขาว-ดำ)/</t>
  </si>
  <si>
    <t>26(พิมพ์สี) หน้า/นาที ความละเอียดในการพิมพ์:สูงสุด</t>
  </si>
  <si>
    <t>6,000x1,200 dpi (แนวตั้งxแนวนอน)</t>
  </si>
  <si>
    <t xml:space="preserve"> - Copy ขยาย/ย่อ:25%-400% เพิ่มทีละ 1% ความละเอียด</t>
  </si>
  <si>
    <t>ในการถ่ายเอกสาร:สูงสุด 1,200x1,200 dpi (พิมขาว-ดำ)/</t>
  </si>
  <si>
    <t>สูงสุด 1,200x1,200 dpi (พิมสี) แผ่นต่อนาที,ฟังก์ชั่น</t>
  </si>
  <si>
    <t>N-in-1 : พิมพ์ เอกสาร 2 หรือ 4 หน้าลงกระดาษแผ่นเดียว</t>
  </si>
  <si>
    <t xml:space="preserve"> - Scan ประเภทของการสแกน : Flatbed black-white</t>
  </si>
  <si>
    <t>&amp; Color Scanning รองรับงานสแกนขนาด : Letter 8.5"x</t>
  </si>
  <si>
    <t>11.7" ,ความละเอียดในการแสกน : 19,200x19,200 dip/</t>
  </si>
  <si>
    <t>Optical 1,200x2,400 dpi, ถาดรับกระดาษเข้า:100 แผ่น</t>
  </si>
  <si>
    <t>ถาดรับกระดาษ(ออก):50 แผ่น, Auto Document</t>
  </si>
  <si>
    <t>Feeder ADF 20 แผ่น</t>
  </si>
  <si>
    <t xml:space="preserve"> - การเชื่อมต่อ: Hi-Speed 2.0, Wireless (802.11b/g/n),</t>
  </si>
  <si>
    <t>หน่วยความจำ:40 MB, หน้าจอ:1.9" STN Colour LCD</t>
  </si>
  <si>
    <t xml:space="preserve">เครื่องพิมพ์ แบบหมึกฉีด ยี่ห้อ Brother inkjet </t>
  </si>
  <si>
    <t>รุ่น Mfc-j430w</t>
  </si>
  <si>
    <t>รถจักรยานยนต์ ยี่ห้อ Honda</t>
  </si>
  <si>
    <t>รุ่น/แบบ AFS110KDFB(2TH) สี ดำ</t>
  </si>
  <si>
    <t>เลขเครื่อง JA143E-0045566</t>
  </si>
  <si>
    <t>เลขโครง MLHJA1430B5045566</t>
  </si>
  <si>
    <t xml:space="preserve">เต้นท์ขนาด 4x6 เมตร หลังคาทรงโค้ง เสาสูง 2.40 </t>
  </si>
  <si>
    <t>โครงหลังคาเหล็กแบบอาบน้ำยา เสาอาบน้ำยา</t>
  </si>
  <si>
    <t>หลังคาผ้าใบ หนา 8,000 สีน้ำเงิน พร้อมสกรีน</t>
  </si>
  <si>
    <t>จำนวน 5 หลัง ๆ ละ 18,000.- บาท</t>
  </si>
  <si>
    <t>ค่าจัดซื้อเตียงปฐมพยาบาลพร้อมอุปกรณ์</t>
  </si>
  <si>
    <t xml:space="preserve"> - เปลเคลื่อนย้ายผู้บาดเจ็บ พร้อมหมอนประคองศีรษะ</t>
  </si>
  <si>
    <t>และสายรัด จำนวน 1 ชุด</t>
  </si>
  <si>
    <t xml:space="preserve"> - ถังออกซิเจน ขนาด 0.5Q จำนวน 1 ถัง</t>
  </si>
  <si>
    <t xml:space="preserve"> - กระเป๋ายาแบบสะพายไหล่ จำนวน 1 ใบ</t>
  </si>
  <si>
    <t xml:space="preserve"> - ถังดับเพลิงเคมีแห้ง ขนาด 5 ปอนด์ จำนวน 1 ถัง</t>
  </si>
  <si>
    <t xml:space="preserve"> - เครื่องช่วยหายใจมือบีบแบบซิลิโคน จำนวน 1 ชุด</t>
  </si>
  <si>
    <t xml:space="preserve"> - เฝือกดามกระดูกสันหลัง (KEN) จำนวน 1 ชุด</t>
  </si>
  <si>
    <t>เครื่องปรับอากาศ ยี่ห้อ LG พร้อมติดตั้ง ขนาด 9,000 BTU</t>
  </si>
  <si>
    <t>แบบติดผนัง มีฉลากประหยัดไฟเบอร์ 5 จำนวน 1 เครื่อง</t>
  </si>
  <si>
    <t>ค่าจัดซื้อเครื่องเสียงพร้อมอุปกรณ์สายสัญญาณ</t>
  </si>
  <si>
    <t xml:space="preserve"> - ชุดลำโพงฮอร์น พร้อมสาย จำนวน 12 ชุด</t>
  </si>
  <si>
    <t xml:space="preserve"> - สายดรอฟวาย 0.9 จำนวน 1,400 ม.</t>
  </si>
  <si>
    <t xml:space="preserve"> - แอมโซนิค 1000 W NPE จำนวน 1 ชุด</t>
  </si>
  <si>
    <t>กล้องถ่ายรูปดิจิตอล ยี่ห้อ Canon EOS 550 D</t>
  </si>
  <si>
    <t>รถอีแต๋นพร้อมติดตั้งเครนยกสูง จำนวน 1 คัน</t>
  </si>
  <si>
    <t>เป็นรถบรรทุกเกษตรกรรม เครื่องยนต์ 1 สูบ 16 แรงม้า</t>
  </si>
  <si>
    <t>ขนาด 2 ตัน ระบบเกียร์ 5 เกียร์ หัวเก๋งติดชุดเครนและ</t>
  </si>
  <si>
    <t>กระเช้าผลิตด้วยไฟเบอร์กล๊าส ความสูง 10 เมตร</t>
  </si>
  <si>
    <t>พร้อมเบาะรถยนต์ปรับเอนได้ เข็มขัดนิรภัย พร้อมระบบไฟ</t>
  </si>
  <si>
    <t>เลี้ยว/เบรก ตามมาตรฐานขนส่งพร้อมอุปกรณ์ไฟวาบๆ</t>
  </si>
  <si>
    <t>478-56-001</t>
  </si>
  <si>
    <t>492-56-006-010</t>
  </si>
  <si>
    <t>432-56-024-026</t>
  </si>
  <si>
    <t>420-56-014</t>
  </si>
  <si>
    <t>452-56-009</t>
  </si>
  <si>
    <t>462-56-045-056</t>
  </si>
  <si>
    <t>416-56-015</t>
  </si>
  <si>
    <t>483-56-009</t>
  </si>
  <si>
    <t>416-56-016</t>
  </si>
  <si>
    <t>483-56-010</t>
  </si>
  <si>
    <t>416-56-017</t>
  </si>
  <si>
    <t>483-56-011</t>
  </si>
  <si>
    <t>296-56-001.1-001.6</t>
  </si>
  <si>
    <t>012-56-001</t>
  </si>
  <si>
    <t>009-56-004</t>
  </si>
  <si>
    <t>631-56-001</t>
  </si>
  <si>
    <t>ยอดที่ชำระไปแล้ว เมื่อวันที่ 24 ธันวาคม 2556</t>
  </si>
  <si>
    <t>ยอดที่ต้องเบิกจ่ายสมทบเพิ่มเติม</t>
  </si>
  <si>
    <t>เพียง ณ วันที่ 30 กันยายน 2557</t>
  </si>
  <si>
    <t>ธนาคารอิสลาม สาขาเซ็นทรัลแอร์พอร์ตเชียงใหม่</t>
  </si>
  <si>
    <t>บัญชีเลขที่ 053-1-04564-1</t>
  </si>
  <si>
    <t>บัญชีเลขที่ 053-2-00545-7</t>
  </si>
  <si>
    <t>บัญชีเลขที่ 553-6-00216-3</t>
  </si>
  <si>
    <t>บัญชีเลขที่ 553-0-22213-7</t>
  </si>
  <si>
    <t>บัญชีเลขที่ 553-0-04343-7</t>
  </si>
  <si>
    <t>บัญชีเลขที่ 553-2-02522-3</t>
  </si>
  <si>
    <t>ประเภทออมทรัพย์(สปสช)</t>
  </si>
  <si>
    <t>บัญชีเลขที่ 491-2-67288-7</t>
  </si>
  <si>
    <t>ณ วันที่ 30 กันยายน 2557</t>
  </si>
  <si>
    <t xml:space="preserve"> ณ วันที่ 30 กันยายน 2557</t>
  </si>
  <si>
    <t>ปีงบประมาณ 2557</t>
  </si>
  <si>
    <t>-  โครงการซ่อมถนนด้วยยางแอสฟัสท์ติกคอนกรีต ซอย2 หมู่ที่ 6</t>
  </si>
  <si>
    <t>-  ค่าใช้จ่ายในการซ่อมแซมถนน อาคาร ตลอดจนทรัพย์สินอื่น</t>
  </si>
  <si>
    <t>หมวดที่ดินและสิ่งก่อสร้าง ประเภทค่าก่อสร้างสิ่งสาธารณูปโภค</t>
  </si>
  <si>
    <t>หมวดที่ดินและสิ่งก่อสร้าง ประเภทค่าบำรุงรักษาและปรับปรุงที่ดินและสิ่งก่อสร้าง</t>
  </si>
  <si>
    <t>-  โครงการซ่อมถนนด้วยยางแอสฟัสท์ติกคอนกรีต หมู่ที่ 6 ซอย2</t>
  </si>
  <si>
    <t>และสิ่งก่อสร้าง งานซ่อมสร้างผิวทาง</t>
  </si>
  <si>
    <t>แอสฟัลติกคอนกรีต โดยวิธี</t>
  </si>
  <si>
    <t>Pavement in-place recycling</t>
  </si>
  <si>
    <t>เงินรายได้ งบเทศบัญญัติ</t>
  </si>
  <si>
    <t>หมวดค่าใช้สอย ประเภทรายจ่ายเพื่อได้มาซึ่งบริการ</t>
  </si>
  <si>
    <t>-  ค่าจ้างเหมาจัดเก็บค่าธรรมเนียมขยะประจำหมู่บ้าน</t>
  </si>
  <si>
    <t>รายจ่ายค้างจ่ายระหว่างดำเนินการ</t>
  </si>
  <si>
    <t>(เงินอุดหนุนเฉพาะกิจกรณีไม่มีหนี้ผูกพันและการขยายเวลาเบิกจ่ายเงินงบประมาณ)</t>
  </si>
  <si>
    <t>ประจำปีงบประมาณ พ.ศ.2557</t>
  </si>
  <si>
    <t>แผนงานสร้างความเข้มแข็งของชุมชน</t>
  </si>
  <si>
    <t>งานส่งเสริมและสนับสนุนความเข้มแข็ง</t>
  </si>
  <si>
    <t>ของชุมชน หมวดครุภัณฑ์</t>
  </si>
  <si>
    <t>ประเภท ค่าครุภัณฑ์โฆษณาและเผยแพร่</t>
  </si>
  <si>
    <t xml:space="preserve">ค่าติดตั้งกล้องวงจรปิด (CCTV) </t>
  </si>
  <si>
    <t xml:space="preserve">บริเวณบ้านแม่คือหมู่ที่ 2 </t>
  </si>
  <si>
    <t>เงินสะสม 1 ตุลาคม 2556</t>
  </si>
  <si>
    <t>รายได้จากสาธารณูปโภคฯ</t>
  </si>
  <si>
    <t>ตั้งแต่วันที่ 1 ตุลาคม 2556 ถึง 30 กันยายน 2557</t>
  </si>
  <si>
    <t>ตั้งแต่วันที่ 1 ตุลาคม 2556  ถึง 30 กันยายน 2557</t>
  </si>
  <si>
    <t>-  ค่าจัดซื้อเครื่องตัดหญ้าแบบข้ออ่อน</t>
  </si>
  <si>
    <t>-  ค่าจัดซื้อรถโดยสารขนาด 12 ที่นั่ง</t>
  </si>
  <si>
    <t xml:space="preserve"> - โครงการสร้างที่จอดรถบริการประชาชน</t>
  </si>
  <si>
    <t>-   ค่าจัดซื้อสัญญาณไฟฉุกเฉิน</t>
  </si>
  <si>
    <t>-   ค่าจัดซื้อเครื่องคอมพิวเตอร์</t>
  </si>
  <si>
    <t>-   ค่าจัดซื้อเครื่องพิม แบบฉีดหมึก</t>
  </si>
  <si>
    <t>-   ค่าจัดซื้อเครื่องสำรองไฟ</t>
  </si>
  <si>
    <t>-  โครงการค่าใช้จ่ายซ่อมแซมอาคารเรียน</t>
  </si>
  <si>
    <t>-  ค่าจัดซื้อเครื่องพ่นแบบละอองฝอย</t>
  </si>
  <si>
    <t>-   ค่าจัดซื้อเครื่องพิม แบบหมึกฉีด</t>
  </si>
  <si>
    <t>-  ค่าบำรุงรักษาและปรับปรุงที่ดินและสิ่งก่อสร้าง</t>
  </si>
  <si>
    <t>-  โครงการซ่อมถนนด้วยยางแอสฟัลท์ติกคอนกรีต ซ.2หมู่ 6</t>
  </si>
  <si>
    <t>-  โครงการปรับปรุงภูมิทัศน์ด้านหลังสำนักงานเทศบาล</t>
  </si>
  <si>
    <t>-  โครงการก่อสร้างถนนคอนกรีตเสริมเหล็ก หมู่ที่ 3</t>
  </si>
  <si>
    <t>-  โครงการปรับปรุงถนนด้วยแอสฟัลท์ติกคอนกรีตหมู่ที่ 6</t>
  </si>
  <si>
    <t>หัก ลูกหนี้ที่เกิดจากรายได้ค้างชำระประจำปี 2557</t>
  </si>
  <si>
    <t>-  ค่าจัดซื้อรถโดยสาร ขนาด 12 ทีนั่ง (ดีเซล)</t>
  </si>
  <si>
    <t>26 ก.พ. 2557</t>
  </si>
  <si>
    <t>-  จ่ายเงินเดือนและเงินเพิ่มคุณวุฒิ</t>
  </si>
  <si>
    <t>หมายเหตุ  8.2</t>
  </si>
  <si>
    <t>รายงานรายจ่ายที่ได้รับอนุมัติให้จ่ายจากทุนสำรองเงินสะสม</t>
  </si>
  <si>
    <t>6 มี.ค. 2557</t>
  </si>
  <si>
    <t>30 ก.ย. 2557</t>
  </si>
  <si>
    <t>ปรับปรุงรายจ่ายรอจ่ายเข้าบัญชีเงินสะสม</t>
  </si>
  <si>
    <t>เงินสะสม 30 กันยายน 2557 ประกอบด้วย</t>
  </si>
  <si>
    <t>เงินฝากธนาคาร  อิสลาม. # 053-1-04564-1-ออมทรัพย์</t>
  </si>
  <si>
    <t>เงินฝากธนาคาร  อิสลาม. # 053-2-00545-7-ประจำ</t>
  </si>
  <si>
    <t>เงินฝากธนาคาร กรุงไทย. # 553-0-22213-7-ออมทรัพย์</t>
  </si>
  <si>
    <t>เงินฝากธนาคาร กรุงไทย. # 553-2-02522-3-ประจำ</t>
  </si>
  <si>
    <t>เงินฝากกองทุนกิจการเทศบาล</t>
  </si>
  <si>
    <t>เงินอุดหนุนฉพาะกิจค้างรับ</t>
  </si>
  <si>
    <t>เงินอุดหนุนค่ารักษาพยาบาลจากสปสช.</t>
  </si>
  <si>
    <t>เงินอุดหนุนโครงการปรับปรุงถนนด้วยแอสฟัสท์ติก</t>
  </si>
  <si>
    <t>เงินรับฝาก  (หมายเหตุ 1)</t>
  </si>
  <si>
    <t>รายรับ (หมายเหตุ 2)</t>
  </si>
  <si>
    <t>120200</t>
  </si>
  <si>
    <t>110301</t>
  </si>
  <si>
    <t>210401</t>
  </si>
  <si>
    <t>ณ วันที่ 30  เดือน กันยายน พ.ศ. 2557</t>
  </si>
  <si>
    <t>งบรายรับ-รายจ่ายตามงบประมาณ ประจำปี 2557</t>
  </si>
  <si>
    <t>ตั้งแต่วันที่ 1 ตุลาคม 2556 ถึงวันที่ 30 กันยายน 2557</t>
  </si>
  <si>
    <t>อุดหนุนสปสช</t>
  </si>
  <si>
    <t>ค่าใช้จ่ายในการจัดการศึกษา</t>
  </si>
  <si>
    <t>แบบการคำนวณเงินฝากสมทบเงินทุนส่งเสริมกิจการเทศบาลประจำปี 2557</t>
  </si>
  <si>
    <t>ปรับปรุงเงินสมทบกองทุนเทศบาลเข้าบัญชีเงินสะสม</t>
  </si>
  <si>
    <t>14 ส.ค. 2556</t>
  </si>
  <si>
    <t xml:space="preserve"> - โครงการถมดินพร้อมปรับเกลี่ย</t>
  </si>
  <si>
    <t xml:space="preserve"> - โครงการปรับปรุงถนนเดิมด้วย (ลาดยาง) แอสฟัลท์ติกคอนกรีต หมู่ที่ 6</t>
  </si>
  <si>
    <t xml:space="preserve"> - โครงการจ้างเหมาทำรั้ว โรงเรียนอนุบาลเทศบาลตำบลแม่คือ</t>
  </si>
  <si>
    <t xml:space="preserve"> - โครงการจ้างเหมาปลูกหญ้า (นวลน้อย) โรงเรียนอนุบาลตำบลแม่คือ</t>
  </si>
  <si>
    <t xml:space="preserve"> - โครงการปรับปรุงภูมิทัศน์ (ปลูกต้นไม้ ทำน้ำตก) โรงเรียนอนุบาลตำบลแม่คือ</t>
  </si>
  <si>
    <t>10 ก.พ. 2557</t>
  </si>
  <si>
    <t xml:space="preserve"> - โครงการวางท่อระบายน้ำ คสล. หมู่ที่ 4</t>
  </si>
  <si>
    <t xml:space="preserve"> - โครงการวางท่อระบายน้ำ คสล. พร้อมราวกันตก</t>
  </si>
  <si>
    <t>29 ส.ค. 2557</t>
  </si>
  <si>
    <t xml:space="preserve"> - โครงการจัดซื้อรถยนต์โดยสาร ขนาด 12 ที่นั่ง จำนวน 1 คัน ราคา 1,294,000 บาท (โอนงบประมาณ 294,000.- บาท และจ่ายขาด 1,000,000.- บาท)</t>
  </si>
  <si>
    <t xml:space="preserve"> - โครงการปรับปรุงถนนด้วยแอสฟัลท์ติกคอนกรีต (Over-lay) ตำบลแม่คือ</t>
  </si>
  <si>
    <t>หมายเหตุ  6</t>
  </si>
  <si>
    <t>เงินสะสม 30 กันยายน 2557</t>
  </si>
  <si>
    <t>ปรับปรุงรับคืนเงินสะสมปี 2557</t>
  </si>
  <si>
    <t>1.  เงินฝาก กสท.</t>
  </si>
  <si>
    <t>3.  โครงการค่าจัดซื้อรถตู้ 12 ที่นั่ง</t>
  </si>
  <si>
    <t>4.  ส่งเงินฝาก ก.ส.ท. 10% ปีงบประมาณ 2557 จ่ายปี 2558</t>
  </si>
  <si>
    <t>เงินสะสมที่สามารถนำไปใช้ได้</t>
  </si>
  <si>
    <t>ปรับปรุงเงินอุดหนุนเข้าบัญชีเงินสะสม</t>
  </si>
  <si>
    <t>จ่ายจากเงินสะสม</t>
  </si>
  <si>
    <t>อุตสาหกรรมและการโยธา</t>
  </si>
  <si>
    <t xml:space="preserve">   -  ภาษีโรงเรือนและที่ดิน</t>
  </si>
  <si>
    <t xml:space="preserve">   -  ภาษีบำรุงท้องที่</t>
  </si>
  <si>
    <t xml:space="preserve">   -  ภาษีป้าย</t>
  </si>
  <si>
    <t xml:space="preserve">   -  ค่าธรรมเนียมเกี่ยวกับใบอนุญาตขายสุรา</t>
  </si>
  <si>
    <t xml:space="preserve">   -  ค่าใบอนุญาตเกี่ยวกับการควบคุมอาคาร</t>
  </si>
  <si>
    <t xml:space="preserve">   -  ค่าธรรมเนียมเก็บและขนขยะมูลฝอย</t>
  </si>
  <si>
    <t xml:space="preserve">   -  ค่าธรรมเนียมปิดประกาศที่ดิน</t>
  </si>
  <si>
    <t xml:space="preserve">   -  ค่าธรรมเนียมจดทะเบียนพาณิชย์</t>
  </si>
  <si>
    <t xml:space="preserve">   -  ค่าปรับผู้กระทำผิดกฎหมายจราจรทางบก</t>
  </si>
  <si>
    <t xml:space="preserve">   -  ค่าใบอนุญาตให้ตั้งตลาดเอกชน</t>
  </si>
  <si>
    <t xml:space="preserve">   -  ค่าใบอนุญาตกิจการที่เป็นอันตรายต่อสุขภาพ</t>
  </si>
  <si>
    <t xml:space="preserve">   -  ดอกเบี้ยเงินฝากธนาคาร</t>
  </si>
  <si>
    <t xml:space="preserve">   -  รายได้เบ็ดเตล็ดอื่นๆ</t>
  </si>
  <si>
    <t xml:space="preserve">  -  ภาษีมูลค่าเพิ่มตาม พรบ.แผนฯ</t>
  </si>
  <si>
    <t xml:space="preserve">  -  ภาษีมูลค่าเพิ่ม 1 ใน 9</t>
  </si>
  <si>
    <t xml:space="preserve">  -  ภาษีธุรกิจเฉพาะ</t>
  </si>
  <si>
    <t xml:space="preserve">  -  ภาษีสุรา</t>
  </si>
  <si>
    <t xml:space="preserve">  -  ภาษีสรรพสามิต</t>
  </si>
  <si>
    <t xml:space="preserve">  -  ค่าภาคหลวงแร่</t>
  </si>
  <si>
    <t xml:space="preserve">  -  ค่าภาคหลวงปิโตรเลียม</t>
  </si>
  <si>
    <t xml:space="preserve">  -  ค่าธรรมเนียมจดทะเบียนสิทธิและนิติกรรมฯ</t>
  </si>
  <si>
    <r>
      <t xml:space="preserve"> 1.  </t>
    </r>
    <r>
      <rPr>
        <b/>
        <u/>
        <sz val="14"/>
        <rFont val="TH NiramitIT๙"/>
      </rPr>
      <t>หมวดภาษีอากร</t>
    </r>
  </si>
  <si>
    <r>
      <t xml:space="preserve"> 2.  </t>
    </r>
    <r>
      <rPr>
        <b/>
        <u/>
        <sz val="14"/>
        <rFont val="TH NiramitIT๙"/>
      </rPr>
      <t>หมวดค่าธรรมเนียมค่าปรับและใบอนุญาต</t>
    </r>
  </si>
  <si>
    <r>
      <t xml:space="preserve"> 3.  </t>
    </r>
    <r>
      <rPr>
        <b/>
        <u/>
        <sz val="14"/>
        <rFont val="TH NiramitIT๙"/>
      </rPr>
      <t>หมวดรายได้จากทรัพย์สิน</t>
    </r>
  </si>
  <si>
    <r>
      <t xml:space="preserve"> 4.  </t>
    </r>
    <r>
      <rPr>
        <b/>
        <u/>
        <sz val="14"/>
        <rFont val="TH NiramitIT๙"/>
      </rPr>
      <t>หมวดรายได้เบ็ดเตล็ด</t>
    </r>
  </si>
  <si>
    <r>
      <t xml:space="preserve"> 1. </t>
    </r>
    <r>
      <rPr>
        <b/>
        <u/>
        <sz val="14"/>
        <rFont val="TH NiramitIT๙"/>
      </rPr>
      <t>หมวดภาษีจัดสรร</t>
    </r>
  </si>
  <si>
    <r>
      <t xml:space="preserve"> </t>
    </r>
    <r>
      <rPr>
        <b/>
        <u/>
        <sz val="14"/>
        <rFont val="TH NiramitIT๙"/>
      </rPr>
      <t>หมวดเงินอุดหนุน</t>
    </r>
  </si>
  <si>
    <t>เงินอุดหนุนเฉพาะกิจค่ารักษาพยาบาลจาก สปสช.</t>
  </si>
  <si>
    <t>หมายเหตุ 7.1</t>
  </si>
  <si>
    <t>หมายเหตุ 7.2</t>
  </si>
  <si>
    <t>ใบแจ้งยอด</t>
  </si>
  <si>
    <t>ประจำงวดที่ RCPLGO57-11-P02</t>
  </si>
  <si>
    <t>เงินชดเชยกรณีสำรองจ่ายของ</t>
  </si>
  <si>
    <t xml:space="preserve">พนักงานส่วนท้องถิ่น </t>
  </si>
  <si>
    <t>ประจำงวดที่ RCPLGO57-12-P01</t>
  </si>
  <si>
    <t>เงินอุดหนุนชดเชยค่ารักษาพยาบาลจาก สปสช. (หมายเหตุ 6)</t>
  </si>
  <si>
    <t>บัญชีรายละเอียดรายรับ-รายจ่ายจริง</t>
  </si>
  <si>
    <t>ประจำปี  งบประมาณ  2557</t>
  </si>
  <si>
    <t>รับจริง</t>
  </si>
  <si>
    <t>รายรับ (ก+ข+ค)</t>
  </si>
  <si>
    <r>
      <t xml:space="preserve">ก.  </t>
    </r>
    <r>
      <rPr>
        <b/>
        <u/>
        <sz val="14"/>
        <rFont val="TH NiramitIT๙"/>
      </rPr>
      <t>รายได้จัดเก็บเอง (รวม)</t>
    </r>
  </si>
  <si>
    <t xml:space="preserve">   -  ค่าธรรมเนียมเกี่ยวกับใบอนุญาตการพนัน</t>
  </si>
  <si>
    <t xml:space="preserve">   -  ค่าธรรมเนียมอื่นๆ</t>
  </si>
  <si>
    <t xml:space="preserve">   -  ค่าปรับผิดสัญญา</t>
  </si>
  <si>
    <t xml:space="preserve">   -  ค่าปรับอื่นๆ</t>
  </si>
  <si>
    <t xml:space="preserve">   -  ค่าใบอนุญาตจัดตั้งสถานที่จำหน่ายอาหารหรือสะสมอาหาร</t>
  </si>
  <si>
    <t xml:space="preserve">   -  ค่าใบอนุญาตอื่นๆ</t>
  </si>
  <si>
    <t xml:space="preserve">   -  ค่าขายทอดตลาด</t>
  </si>
  <si>
    <t xml:space="preserve">   -  ค่าเช่าหรือค่าบริการสถานที่</t>
  </si>
  <si>
    <t xml:space="preserve">   - เงินที่มีผู้อุทิศให้</t>
  </si>
  <si>
    <t xml:space="preserve">   - ค่าขายแบบแปลน</t>
  </si>
  <si>
    <t xml:space="preserve">   - ค่ารับรองสำเนาและถ่ายเอกสาร</t>
  </si>
  <si>
    <r>
      <t xml:space="preserve">ข. </t>
    </r>
    <r>
      <rPr>
        <b/>
        <u/>
        <sz val="14"/>
        <rFont val="TH NiramitIT๙"/>
      </rPr>
      <t>รายได้ที่รัฐบาลเก็บแล้วจัดสรรให้องค์กรปกครองส่วนท้องถิ่น</t>
    </r>
  </si>
  <si>
    <r>
      <t xml:space="preserve">ค. </t>
    </r>
    <r>
      <rPr>
        <b/>
        <u/>
        <sz val="14"/>
        <rFont val="TH NiramitIT๙"/>
      </rPr>
      <t>รายได้ที่รัฐบาลอุดหนุนให้องค์กรปกครองส่วนท้องถิ่น</t>
    </r>
  </si>
  <si>
    <t xml:space="preserve">  -  เงินอุดหนุนทั่วไปสำหรับดำเนินการตามอำนาจหน้าที่และภารกิจถ่ายโอนเลือกทำ</t>
  </si>
  <si>
    <t>เงินนอกงบประมาณ/เงินอื่นๆ</t>
  </si>
  <si>
    <t>ก. รายได้ที่รัฐบาลอุดหนุนให้โดยระบุวัตถุประสงค์</t>
  </si>
  <si>
    <t xml:space="preserve"> หมวดเงินอุดหนุนระบุวัตถุประสงค์</t>
  </si>
  <si>
    <t xml:space="preserve">  (1) เงินอุดหนุนระบุวัตถุประสงค์ด้านการศึกษา</t>
  </si>
  <si>
    <t xml:space="preserve">       - เงินสมทบประกันสังคม</t>
  </si>
  <si>
    <t xml:space="preserve">       - โครงการสนับสนุนค่าใช้จ่ายในการจัดการศึกษาขั้นพื้นฐาน</t>
  </si>
  <si>
    <t xml:space="preserve">       - เงินค่าตอบแทน (ค่าช่วยเหลือการศึกษาบุตร, ค่ารักษาพยาบาล, ค่าเช่าบ้าน)</t>
  </si>
  <si>
    <t xml:space="preserve">  (2) เงินอุดหนุนระบุวัตถุประสงค์จากกรมส่งเสริมการปกครองส่วนท้องถิ่น</t>
  </si>
  <si>
    <t xml:space="preserve">       - ค่าเบี้ยยังชีพคนชรา</t>
  </si>
  <si>
    <t xml:space="preserve">       - ค่าเบี้ยยังชีพผู้พิการ</t>
  </si>
  <si>
    <t xml:space="preserve">       - โครงการก่อสร้างอาคารเรียนโรงเรียนอนุบาลตำบลแม่คือ</t>
  </si>
  <si>
    <t>จ่ายจริง</t>
  </si>
  <si>
    <r>
      <t xml:space="preserve">ก.  </t>
    </r>
    <r>
      <rPr>
        <b/>
        <u/>
        <sz val="14"/>
        <rFont val="TH NiramitIT๙"/>
      </rPr>
      <t>รายจ่ายประจำรวม (รวม)</t>
    </r>
  </si>
  <si>
    <t xml:space="preserve">       - เงินเดือน/เงินเพิ่มพนักงาน</t>
  </si>
  <si>
    <t xml:space="preserve">       - ค่าจ้าง/เงินเพิ่มพนักงานจ้าง</t>
  </si>
  <si>
    <t xml:space="preserve">       - โครงการจัดซื้อกล้อง CCTV</t>
  </si>
  <si>
    <t xml:space="preserve">       - โครงการก่อสร้างถนนแอสฟัสท์ติก</t>
  </si>
  <si>
    <t>ข. รายได้จากเงินอุทิศ</t>
  </si>
  <si>
    <t>ค. เงินอุดหนุนจากหน่วยงานอื่น (สปสช.)</t>
  </si>
  <si>
    <t xml:space="preserve">      - เงินอุดหนุนชดเชยค่ารักษาพยาบาล สปสช.</t>
  </si>
  <si>
    <t>รวมเงินอุดหนุนเฉพาะกิจทั้งสิ้น</t>
  </si>
  <si>
    <t xml:space="preserve">       - โครงการซ่อมสร้างผิวทางด้วยแอสฟัลท์ติกคอนกรีต โดยวิธี Pavement in-place </t>
  </si>
  <si>
    <t xml:space="preserve">       - โครงการแก้ไขปัญหายาเสพติด</t>
  </si>
  <si>
    <t xml:space="preserve">   -  รายจ่ายงบกลาง</t>
  </si>
  <si>
    <t xml:space="preserve">   -  หมวดเงินเดือน (ฝ่ายการเมือง)</t>
  </si>
  <si>
    <t xml:space="preserve">   -  หมวดเงินเดือน (ฝ่ายประจำ)</t>
  </si>
  <si>
    <t xml:space="preserve">   -  หมวดค่าตอบแทน</t>
  </si>
  <si>
    <t xml:space="preserve">   -  หมวดค่าใช้สอย</t>
  </si>
  <si>
    <t xml:space="preserve">   -  หมวดค่าวัสดุ</t>
  </si>
  <si>
    <t xml:space="preserve">   -  หมวดค่าสาธารณูปโภค</t>
  </si>
  <si>
    <t xml:space="preserve">   -  หมวดเงินอุดหนุน</t>
  </si>
  <si>
    <t xml:space="preserve">   -  หมวดรายจ่ายอื่น</t>
  </si>
  <si>
    <r>
      <t xml:space="preserve">ข.  </t>
    </r>
    <r>
      <rPr>
        <b/>
        <u/>
        <sz val="14"/>
        <rFont val="TH NiramitIT๙"/>
      </rPr>
      <t>รายจ่ายเพื่อการลงทุน (รวม)</t>
    </r>
  </si>
  <si>
    <t xml:space="preserve">   -  หมวดครุภัณฑ์</t>
  </si>
  <si>
    <t xml:space="preserve">   -  หมวดที่ดินและสิ่งก่อสร้าง</t>
  </si>
  <si>
    <t>รายจ่าย (ก+ข)</t>
  </si>
  <si>
    <t xml:space="preserve">  - โครงการถมดินพร้อมปรับเกลี่ย</t>
  </si>
  <si>
    <t xml:space="preserve">  - โครงการปรับปรุงถนนเดิมด้วย (ลาดยาง) แอสฟัลท์ติกคอนกรีต หมู่ที่ 6</t>
  </si>
  <si>
    <t xml:space="preserve">  - โครงการจ้างเหมาทำรั้ว โรงเรียนอนุบาลเทศบาลตำบลแม่คือ</t>
  </si>
  <si>
    <t xml:space="preserve">  - โครงการจ้างเหมาปลูกหญ้า (นวลน้อย) โรงเรียนอนุบาลตำบลแม่คือ</t>
  </si>
  <si>
    <t xml:space="preserve">  - โครงการปรับปรุงภูมิทัศน์ (ปลูกต้นไม้ ทำน้ำตก) โรงเรียนอนุบาลตำบลแม่คือ</t>
  </si>
  <si>
    <t xml:space="preserve">  - โครงการวางท่อระบายน้ำ คสล. หมู่ที่ 4</t>
  </si>
  <si>
    <t xml:space="preserve">  - โครงการวางท่อระบายน้ำ คสล. พร้อมราวกันตก</t>
  </si>
  <si>
    <t xml:space="preserve">  -  จ่ายเงินเดือนและเงินเพิ่มคุณวุฒิ</t>
  </si>
  <si>
    <t>จ่ายจากทุนสำรองเงินสะสม</t>
  </si>
  <si>
    <t>รวมจ่ายทุนสำรองเงินสะสม</t>
  </si>
  <si>
    <t>รวมจ่ายขาดเงินสะสม</t>
  </si>
  <si>
    <t>รวมจ่ายเงินอุดหนุนเฉพาะกิจทั้งสิ้น</t>
  </si>
  <si>
    <t xml:space="preserve">ในปีงบประมาณ 2557 ได้รับอนุมัติให้จ่ายเงินสะสม จำนวน 2,883,743.00 บาท </t>
  </si>
  <si>
    <t>งบแสดงผลการดำเนินงานจ่ายจากเงินรายรับ</t>
  </si>
  <si>
    <t>โครงการก่อสร้างแอสฟัสท์ติกคอนกรีตเสริมเหล็กและก่อสร้างระบบประปา</t>
  </si>
  <si>
    <t>โครงการงานฉาบผิวลาดยางพาราสเลอรี่ซิลฯ</t>
  </si>
  <si>
    <t>โครงการซ่อมสร้างผิวถนน แอสฟัสท์ติกคอนกรีต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</si>
</sst>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-* #,##0.000_-;\-* #,##0.000_-;_-* &quot;-&quot;??_-;_-@_-"/>
    <numFmt numFmtId="188" formatCode="_(* #,##0.00_);_(* \(#,##0.00\);_(* &quot;-&quot;??_);_(@_)"/>
    <numFmt numFmtId="189" formatCode="_-* #,##0_-;\-* #,##0_-;_-* &quot;-&quot;??_-;_-@_-"/>
  </numFmts>
  <fonts count="80" x14ac:knownFonts="1">
    <font>
      <sz val="16"/>
      <color indexed="8"/>
      <name val="Angsana New"/>
      <family val="2"/>
      <charset val="222"/>
    </font>
    <font>
      <sz val="16"/>
      <color indexed="8"/>
      <name val="Angsana New"/>
      <family val="2"/>
      <charset val="222"/>
    </font>
    <font>
      <sz val="16"/>
      <name val="AngsanaUPC"/>
      <family val="1"/>
      <charset val="222"/>
    </font>
    <font>
      <sz val="16"/>
      <color indexed="8"/>
      <name val="TH SarabunIT๙"/>
      <family val="2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b/>
      <sz val="17"/>
      <name val="TH SarabunPSK"/>
      <family val="2"/>
    </font>
    <font>
      <sz val="15"/>
      <name val="TH SarabunPSK"/>
      <family val="2"/>
    </font>
    <font>
      <sz val="15"/>
      <color indexed="10"/>
      <name val="TH SarabunPSK"/>
      <family val="2"/>
    </font>
    <font>
      <b/>
      <sz val="15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b/>
      <sz val="20"/>
      <color indexed="8"/>
      <name val="TH NiramitIT๙"/>
    </font>
    <font>
      <sz val="16"/>
      <color indexed="8"/>
      <name val="TH NiramitIT๙"/>
    </font>
    <font>
      <b/>
      <u/>
      <sz val="20"/>
      <color indexed="8"/>
      <name val="TH NiramitIT๙"/>
    </font>
    <font>
      <b/>
      <sz val="16"/>
      <color indexed="8"/>
      <name val="TH NiramitIT๙"/>
    </font>
    <font>
      <sz val="10"/>
      <name val="Arial"/>
      <family val="2"/>
    </font>
    <font>
      <sz val="13"/>
      <name val="TH NiramitIT๙"/>
    </font>
    <font>
      <sz val="16"/>
      <name val="TH NiramitIT๙"/>
    </font>
    <font>
      <sz val="18"/>
      <color indexed="8"/>
      <name val="TH NiramitIT๙"/>
    </font>
    <font>
      <sz val="18"/>
      <name val="TH NiramitIT๙"/>
    </font>
    <font>
      <b/>
      <sz val="14"/>
      <color indexed="8"/>
      <name val="TH NiramitIT๙"/>
    </font>
    <font>
      <b/>
      <sz val="16"/>
      <color rgb="FFFF0000"/>
      <name val="TH NiramitIT๙"/>
    </font>
    <font>
      <b/>
      <sz val="16"/>
      <name val="TH NiramitIT๙"/>
    </font>
    <font>
      <sz val="16"/>
      <color rgb="FFFF0000"/>
      <name val="TH NiramitIT๙"/>
    </font>
    <font>
      <sz val="14"/>
      <name val="TH NiramitIT๙"/>
    </font>
    <font>
      <sz val="14"/>
      <color indexed="10"/>
      <name val="TH NiramitIT๙"/>
    </font>
    <font>
      <sz val="16"/>
      <color indexed="10"/>
      <name val="TH NiramitIT๙"/>
    </font>
    <font>
      <sz val="14"/>
      <color rgb="FFFF0000"/>
      <name val="TH NiramitIT๙"/>
    </font>
    <font>
      <u val="singleAccounting"/>
      <sz val="16"/>
      <color indexed="8"/>
      <name val="TH NiramitIT๙"/>
    </font>
    <font>
      <b/>
      <u/>
      <sz val="16"/>
      <color indexed="8"/>
      <name val="TH NiramitIT๙"/>
    </font>
    <font>
      <sz val="10"/>
      <color indexed="8"/>
      <name val="TH NiramitIT๙"/>
    </font>
    <font>
      <b/>
      <sz val="18"/>
      <name val="TH NiramitIT๙"/>
    </font>
    <font>
      <b/>
      <u/>
      <sz val="16"/>
      <name val="TH NiramitIT๙"/>
    </font>
    <font>
      <sz val="12"/>
      <name val="TH NiramitIT๙"/>
    </font>
    <font>
      <b/>
      <sz val="14"/>
      <name val="TH NiramitIT๙"/>
    </font>
    <font>
      <b/>
      <u/>
      <sz val="14"/>
      <name val="TH NiramitIT๙"/>
    </font>
    <font>
      <b/>
      <sz val="14"/>
      <color indexed="10"/>
      <name val="TH NiramitIT๙"/>
    </font>
    <font>
      <sz val="14"/>
      <color indexed="8"/>
      <name val="TH NiramitIT๙"/>
    </font>
    <font>
      <b/>
      <sz val="13"/>
      <name val="TH NiramitIT๙"/>
    </font>
    <font>
      <sz val="13"/>
      <color indexed="8"/>
      <name val="TH NiramitIT๙"/>
    </font>
    <font>
      <b/>
      <sz val="13"/>
      <color indexed="10"/>
      <name val="TH NiramitIT๙"/>
    </font>
    <font>
      <sz val="13"/>
      <color indexed="10"/>
      <name val="TH NiramitIT๙"/>
    </font>
    <font>
      <b/>
      <sz val="12"/>
      <name val="TH NiramitIT๙"/>
    </font>
    <font>
      <b/>
      <sz val="10"/>
      <name val="TH NiramitIT๙"/>
    </font>
    <font>
      <b/>
      <sz val="11"/>
      <name val="TH NiramitIT๙"/>
    </font>
    <font>
      <sz val="12"/>
      <color indexed="10"/>
      <name val="TH NiramitIT๙"/>
    </font>
    <font>
      <sz val="11"/>
      <name val="TH NiramitIT๙"/>
    </font>
    <font>
      <sz val="15"/>
      <name val="TH NiramitIT๙"/>
    </font>
    <font>
      <b/>
      <sz val="15"/>
      <name val="TH NiramitIT๙"/>
    </font>
    <font>
      <b/>
      <sz val="18"/>
      <color rgb="FFFF0000"/>
      <name val="TH NiramitIT๙"/>
    </font>
    <font>
      <sz val="10"/>
      <name val="TH NiramitIT๙"/>
    </font>
    <font>
      <sz val="12"/>
      <color rgb="FFFF0000"/>
      <name val="TH NiramitIT๙"/>
    </font>
    <font>
      <sz val="13.5"/>
      <name val="TH NiramitIT๙"/>
    </font>
    <font>
      <b/>
      <sz val="13.5"/>
      <name val="TH NiramitIT๙"/>
    </font>
    <font>
      <sz val="12"/>
      <color indexed="8"/>
      <name val="TH NiramitIT๙"/>
    </font>
    <font>
      <b/>
      <sz val="18"/>
      <color indexed="8"/>
      <name val="TH NiramitIT๙"/>
    </font>
    <font>
      <b/>
      <u/>
      <sz val="18"/>
      <color indexed="8"/>
      <name val="TH NiramitIT๙"/>
    </font>
    <font>
      <sz val="16"/>
      <name val="TH SarabunIT๙"/>
      <family val="2"/>
    </font>
    <font>
      <b/>
      <sz val="16"/>
      <name val="TH SarabunIT๙"/>
      <family val="2"/>
    </font>
    <font>
      <sz val="14"/>
      <color theme="0"/>
      <name val="TH NiramitIT๙"/>
    </font>
    <font>
      <sz val="13.5"/>
      <color theme="0"/>
      <name val="TH NiramitIT๙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37" applyNumberFormat="0" applyAlignment="0" applyProtection="0"/>
    <xf numFmtId="0" fontId="9" fillId="21" borderId="38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9" applyNumberFormat="0" applyFill="0" applyAlignment="0" applyProtection="0"/>
    <xf numFmtId="0" fontId="13" fillId="0" borderId="40" applyNumberFormat="0" applyFill="0" applyAlignment="0" applyProtection="0"/>
    <xf numFmtId="0" fontId="14" fillId="0" borderId="41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37" applyNumberFormat="0" applyAlignment="0" applyProtection="0"/>
    <xf numFmtId="0" fontId="16" fillId="0" borderId="42" applyNumberFormat="0" applyFill="0" applyAlignment="0" applyProtection="0"/>
    <xf numFmtId="0" fontId="17" fillId="22" borderId="0" applyNumberFormat="0" applyBorder="0" applyAlignment="0" applyProtection="0"/>
    <xf numFmtId="0" fontId="5" fillId="23" borderId="43" applyNumberFormat="0" applyFont="0" applyAlignment="0" applyProtection="0"/>
    <xf numFmtId="0" fontId="18" fillId="20" borderId="44" applyNumberFormat="0" applyAlignment="0" applyProtection="0"/>
    <xf numFmtId="0" fontId="19" fillId="0" borderId="0" applyNumberFormat="0" applyFill="0" applyBorder="0" applyAlignment="0" applyProtection="0"/>
    <xf numFmtId="0" fontId="20" fillId="0" borderId="4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34" fillId="0" borderId="0"/>
  </cellStyleXfs>
  <cellXfs count="566">
    <xf numFmtId="0" fontId="0" fillId="0" borderId="0" xfId="0"/>
    <xf numFmtId="49" fontId="3" fillId="0" borderId="0" xfId="0" applyNumberFormat="1" applyFont="1"/>
    <xf numFmtId="0" fontId="24" fillId="0" borderId="0" xfId="46" applyFont="1"/>
    <xf numFmtId="0" fontId="24" fillId="0" borderId="4" xfId="46" applyFont="1" applyBorder="1" applyAlignment="1">
      <alignment horizontal="center"/>
    </xf>
    <xf numFmtId="0" fontId="24" fillId="0" borderId="4" xfId="46" applyFont="1" applyBorder="1"/>
    <xf numFmtId="3" fontId="24" fillId="0" borderId="4" xfId="46" applyNumberFormat="1" applyFont="1" applyBorder="1" applyAlignment="1">
      <alignment horizontal="center"/>
    </xf>
    <xf numFmtId="0" fontId="25" fillId="0" borderId="4" xfId="46" applyFont="1" applyBorder="1" applyAlignment="1">
      <alignment horizontal="center"/>
    </xf>
    <xf numFmtId="3" fontId="24" fillId="0" borderId="20" xfId="46" applyNumberFormat="1" applyFont="1" applyBorder="1" applyAlignment="1">
      <alignment horizontal="center"/>
    </xf>
    <xf numFmtId="0" fontId="24" fillId="0" borderId="0" xfId="46" applyFont="1" applyBorder="1"/>
    <xf numFmtId="0" fontId="24" fillId="0" borderId="0" xfId="46" applyFont="1" applyBorder="1" applyAlignment="1">
      <alignment horizontal="center"/>
    </xf>
    <xf numFmtId="3" fontId="24" fillId="0" borderId="0" xfId="46" applyNumberFormat="1" applyFont="1" applyBorder="1" applyAlignment="1">
      <alignment horizontal="center"/>
    </xf>
    <xf numFmtId="0" fontId="24" fillId="0" borderId="0" xfId="46" applyFont="1" applyBorder="1" applyAlignment="1">
      <alignment horizontal="left"/>
    </xf>
    <xf numFmtId="3" fontId="24" fillId="0" borderId="48" xfId="46" applyNumberFormat="1" applyFont="1" applyBorder="1" applyAlignment="1">
      <alignment horizontal="center"/>
    </xf>
    <xf numFmtId="0" fontId="24" fillId="0" borderId="4" xfId="46" applyFont="1" applyBorder="1" applyAlignment="1">
      <alignment horizontal="left"/>
    </xf>
    <xf numFmtId="0" fontId="24" fillId="0" borderId="23" xfId="46" applyFont="1" applyBorder="1" applyAlignment="1">
      <alignment horizontal="left"/>
    </xf>
    <xf numFmtId="0" fontId="24" fillId="0" borderId="15" xfId="46" applyFont="1" applyBorder="1" applyAlignment="1">
      <alignment horizontal="center"/>
    </xf>
    <xf numFmtId="4" fontId="24" fillId="0" borderId="4" xfId="46" applyNumberFormat="1" applyFont="1" applyBorder="1" applyAlignment="1">
      <alignment horizontal="center"/>
    </xf>
    <xf numFmtId="3" fontId="24" fillId="0" borderId="0" xfId="46" applyNumberFormat="1" applyFont="1"/>
    <xf numFmtId="43" fontId="24" fillId="0" borderId="0" xfId="47" applyFont="1"/>
    <xf numFmtId="4" fontId="24" fillId="0" borderId="0" xfId="46" applyNumberFormat="1" applyFont="1"/>
    <xf numFmtId="0" fontId="26" fillId="0" borderId="4" xfId="46" applyFont="1" applyBorder="1"/>
    <xf numFmtId="43" fontId="27" fillId="0" borderId="0" xfId="46" applyNumberFormat="1" applyFont="1"/>
    <xf numFmtId="0" fontId="26" fillId="0" borderId="0" xfId="46" applyFont="1" applyBorder="1" applyAlignment="1">
      <alignment horizontal="left"/>
    </xf>
    <xf numFmtId="0" fontId="26" fillId="0" borderId="0" xfId="46" applyFont="1" applyBorder="1"/>
    <xf numFmtId="4" fontId="28" fillId="0" borderId="20" xfId="46" applyNumberFormat="1" applyFont="1" applyBorder="1" applyAlignment="1">
      <alignment horizontal="center"/>
    </xf>
    <xf numFmtId="4" fontId="26" fillId="0" borderId="0" xfId="46" applyNumberFormat="1" applyFont="1" applyBorder="1" applyAlignment="1">
      <alignment horizontal="center"/>
    </xf>
    <xf numFmtId="0" fontId="26" fillId="0" borderId="0" xfId="46" applyFont="1"/>
    <xf numFmtId="4" fontId="26" fillId="0" borderId="20" xfId="46" applyNumberFormat="1" applyFont="1" applyBorder="1"/>
    <xf numFmtId="0" fontId="26" fillId="0" borderId="4" xfId="46" applyFont="1" applyBorder="1" applyAlignment="1">
      <alignment horizontal="center"/>
    </xf>
    <xf numFmtId="189" fontId="24" fillId="0" borderId="4" xfId="47" applyNumberFormat="1" applyFont="1" applyBorder="1" applyAlignment="1">
      <alignment horizontal="center"/>
    </xf>
    <xf numFmtId="189" fontId="24" fillId="0" borderId="0" xfId="46" applyNumberFormat="1" applyFont="1"/>
    <xf numFmtId="0" fontId="24" fillId="0" borderId="4" xfId="46" applyFont="1" applyBorder="1" applyAlignment="1">
      <alignment horizontal="right"/>
    </xf>
    <xf numFmtId="189" fontId="26" fillId="0" borderId="20" xfId="47" applyNumberFormat="1" applyFont="1" applyBorder="1" applyAlignment="1">
      <alignment horizontal="center"/>
    </xf>
    <xf numFmtId="0" fontId="26" fillId="0" borderId="0" xfId="46" applyFont="1" applyAlignment="1">
      <alignment horizontal="center"/>
    </xf>
    <xf numFmtId="189" fontId="26" fillId="0" borderId="0" xfId="46" applyNumberFormat="1" applyFont="1"/>
    <xf numFmtId="49" fontId="24" fillId="0" borderId="4" xfId="46" applyNumberFormat="1" applyFont="1" applyBorder="1"/>
    <xf numFmtId="43" fontId="24" fillId="0" borderId="4" xfId="47" applyFont="1" applyBorder="1"/>
    <xf numFmtId="43" fontId="24" fillId="0" borderId="16" xfId="47" applyFont="1" applyBorder="1"/>
    <xf numFmtId="189" fontId="24" fillId="0" borderId="23" xfId="47" applyNumberFormat="1" applyFont="1" applyBorder="1" applyAlignment="1">
      <alignment horizontal="center"/>
    </xf>
    <xf numFmtId="43" fontId="24" fillId="0" borderId="0" xfId="46" applyNumberFormat="1" applyFont="1"/>
    <xf numFmtId="49" fontId="24" fillId="0" borderId="23" xfId="46" applyNumberFormat="1" applyFont="1" applyBorder="1"/>
    <xf numFmtId="49" fontId="24" fillId="0" borderId="27" xfId="46" applyNumberFormat="1" applyFont="1" applyBorder="1"/>
    <xf numFmtId="49" fontId="24" fillId="0" borderId="16" xfId="46" applyNumberFormat="1" applyFont="1" applyBorder="1"/>
    <xf numFmtId="49" fontId="24" fillId="0" borderId="4" xfId="46" applyNumberFormat="1" applyFont="1" applyBorder="1" applyAlignment="1">
      <alignment wrapText="1"/>
    </xf>
    <xf numFmtId="49" fontId="24" fillId="0" borderId="15" xfId="46" applyNumberFormat="1" applyFont="1" applyBorder="1"/>
    <xf numFmtId="189" fontId="26" fillId="0" borderId="29" xfId="47" applyNumberFormat="1" applyFont="1" applyBorder="1" applyAlignment="1">
      <alignment horizontal="center"/>
    </xf>
    <xf numFmtId="49" fontId="24" fillId="0" borderId="0" xfId="46" applyNumberFormat="1" applyFont="1" applyBorder="1"/>
    <xf numFmtId="189" fontId="24" fillId="0" borderId="0" xfId="47" applyNumberFormat="1" applyFont="1" applyBorder="1" applyAlignment="1">
      <alignment horizontal="center"/>
    </xf>
    <xf numFmtId="49" fontId="26" fillId="0" borderId="4" xfId="46" applyNumberFormat="1" applyFont="1" applyBorder="1"/>
    <xf numFmtId="49" fontId="24" fillId="0" borderId="4" xfId="46" applyNumberFormat="1" applyFont="1" applyBorder="1" applyAlignment="1">
      <alignment horizontal="center"/>
    </xf>
    <xf numFmtId="43" fontId="26" fillId="0" borderId="29" xfId="47" applyNumberFormat="1" applyFont="1" applyBorder="1" applyAlignment="1">
      <alignment horizontal="center"/>
    </xf>
    <xf numFmtId="49" fontId="27" fillId="0" borderId="4" xfId="46" applyNumberFormat="1" applyFont="1" applyBorder="1"/>
    <xf numFmtId="0" fontId="29" fillId="0" borderId="4" xfId="46" applyFont="1" applyBorder="1" applyAlignment="1">
      <alignment horizontal="center"/>
    </xf>
    <xf numFmtId="43" fontId="28" fillId="0" borderId="29" xfId="47" applyNumberFormat="1" applyFont="1" applyBorder="1" applyAlignment="1">
      <alignment horizontal="center"/>
    </xf>
    <xf numFmtId="0" fontId="31" fillId="0" borderId="0" xfId="0" applyFont="1"/>
    <xf numFmtId="0" fontId="32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1" fillId="0" borderId="0" xfId="0" applyFont="1" applyBorder="1"/>
    <xf numFmtId="43" fontId="31" fillId="0" borderId="3" xfId="2" applyFont="1" applyBorder="1"/>
    <xf numFmtId="43" fontId="31" fillId="0" borderId="0" xfId="2" applyFont="1"/>
    <xf numFmtId="49" fontId="31" fillId="0" borderId="0" xfId="0" applyNumberFormat="1" applyFont="1"/>
    <xf numFmtId="43" fontId="31" fillId="0" borderId="1" xfId="2" applyFont="1" applyBorder="1"/>
    <xf numFmtId="43" fontId="31" fillId="0" borderId="0" xfId="2" applyFont="1" applyBorder="1"/>
    <xf numFmtId="43" fontId="33" fillId="0" borderId="2" xfId="2" applyFont="1" applyBorder="1"/>
    <xf numFmtId="43" fontId="31" fillId="0" borderId="0" xfId="0" applyNumberFormat="1" applyFont="1"/>
    <xf numFmtId="43" fontId="33" fillId="0" borderId="2" xfId="0" applyNumberFormat="1" applyFont="1" applyBorder="1"/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43" fontId="30" fillId="0" borderId="0" xfId="2" applyFont="1" applyAlignment="1">
      <alignment horizontal="center"/>
    </xf>
    <xf numFmtId="0" fontId="33" fillId="0" borderId="0" xfId="0" applyFont="1"/>
    <xf numFmtId="43" fontId="33" fillId="0" borderId="0" xfId="2" applyFont="1"/>
    <xf numFmtId="0" fontId="36" fillId="0" borderId="0" xfId="48" applyFont="1" applyBorder="1"/>
    <xf numFmtId="0" fontId="37" fillId="0" borderId="0" xfId="0" applyFont="1"/>
    <xf numFmtId="0" fontId="31" fillId="0" borderId="4" xfId="0" applyFont="1" applyBorder="1" applyAlignment="1">
      <alignment horizontal="center"/>
    </xf>
    <xf numFmtId="0" fontId="31" fillId="0" borderId="6" xfId="0" applyFont="1" applyBorder="1"/>
    <xf numFmtId="0" fontId="31" fillId="0" borderId="10" xfId="0" applyFont="1" applyBorder="1"/>
    <xf numFmtId="0" fontId="31" fillId="0" borderId="11" xfId="0" applyFont="1" applyBorder="1"/>
    <xf numFmtId="43" fontId="39" fillId="0" borderId="4" xfId="2" applyFont="1" applyBorder="1"/>
    <xf numFmtId="0" fontId="33" fillId="0" borderId="4" xfId="0" applyFont="1" applyBorder="1"/>
    <xf numFmtId="43" fontId="31" fillId="0" borderId="0" xfId="2" applyFont="1" applyAlignment="1">
      <alignment horizontal="center"/>
    </xf>
    <xf numFmtId="187" fontId="31" fillId="0" borderId="4" xfId="2" applyNumberFormat="1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187" fontId="31" fillId="0" borderId="12" xfId="2" applyNumberFormat="1" applyFont="1" applyBorder="1" applyAlignment="1">
      <alignment horizontal="center"/>
    </xf>
    <xf numFmtId="187" fontId="31" fillId="0" borderId="10" xfId="2" applyNumberFormat="1" applyFont="1" applyBorder="1"/>
    <xf numFmtId="187" fontId="31" fillId="0" borderId="11" xfId="2" applyNumberFormat="1" applyFont="1" applyBorder="1"/>
    <xf numFmtId="0" fontId="33" fillId="0" borderId="13" xfId="0" applyFont="1" applyBorder="1" applyAlignment="1">
      <alignment horizontal="center"/>
    </xf>
    <xf numFmtId="187" fontId="33" fillId="0" borderId="4" xfId="2" applyNumberFormat="1" applyFont="1" applyBorder="1"/>
    <xf numFmtId="187" fontId="31" fillId="0" borderId="0" xfId="2" applyNumberFormat="1" applyFont="1"/>
    <xf numFmtId="0" fontId="30" fillId="0" borderId="0" xfId="0" applyFont="1" applyAlignment="1"/>
    <xf numFmtId="0" fontId="36" fillId="0" borderId="0" xfId="0" applyFont="1"/>
    <xf numFmtId="43" fontId="36" fillId="0" borderId="0" xfId="2" applyFont="1" applyBorder="1" applyAlignment="1">
      <alignment horizontal="right"/>
    </xf>
    <xf numFmtId="43" fontId="36" fillId="0" borderId="0" xfId="2" applyFont="1" applyAlignment="1">
      <alignment horizontal="right"/>
    </xf>
    <xf numFmtId="43" fontId="36" fillId="0" borderId="3" xfId="0" applyNumberFormat="1" applyFont="1" applyBorder="1"/>
    <xf numFmtId="43" fontId="36" fillId="0" borderId="0" xfId="0" applyNumberFormat="1" applyFont="1" applyBorder="1"/>
    <xf numFmtId="0" fontId="31" fillId="0" borderId="0" xfId="0" applyFont="1" applyAlignment="1">
      <alignment horizontal="left"/>
    </xf>
    <xf numFmtId="0" fontId="40" fillId="0" borderId="0" xfId="0" applyFont="1" applyAlignment="1"/>
    <xf numFmtId="0" fontId="41" fillId="0" borderId="0" xfId="0" applyFont="1" applyAlignment="1">
      <alignment horizontal="right"/>
    </xf>
    <xf numFmtId="43" fontId="36" fillId="0" borderId="4" xfId="2" applyNumberFormat="1" applyFont="1" applyBorder="1" applyAlignment="1">
      <alignment horizontal="center"/>
    </xf>
    <xf numFmtId="49" fontId="33" fillId="0" borderId="31" xfId="0" applyNumberFormat="1" applyFont="1" applyBorder="1" applyAlignment="1">
      <alignment horizontal="left"/>
    </xf>
    <xf numFmtId="43" fontId="42" fillId="0" borderId="7" xfId="2" applyNumberFormat="1" applyFont="1" applyBorder="1"/>
    <xf numFmtId="0" fontId="42" fillId="0" borderId="7" xfId="0" applyFont="1" applyBorder="1"/>
    <xf numFmtId="0" fontId="31" fillId="0" borderId="33" xfId="0" applyFont="1" applyBorder="1"/>
    <xf numFmtId="43" fontId="42" fillId="0" borderId="12" xfId="2" applyNumberFormat="1" applyFont="1" applyBorder="1"/>
    <xf numFmtId="0" fontId="42" fillId="0" borderId="12" xfId="0" applyFont="1" applyBorder="1"/>
    <xf numFmtId="0" fontId="33" fillId="0" borderId="8" xfId="0" applyFont="1" applyBorder="1" applyAlignment="1">
      <alignment horizontal="left"/>
    </xf>
    <xf numFmtId="49" fontId="31" fillId="0" borderId="9" xfId="0" applyNumberFormat="1" applyFont="1" applyBorder="1" applyAlignment="1">
      <alignment wrapText="1"/>
    </xf>
    <xf numFmtId="43" fontId="42" fillId="0" borderId="10" xfId="2" applyNumberFormat="1" applyFont="1" applyBorder="1"/>
    <xf numFmtId="0" fontId="42" fillId="0" borderId="10" xfId="0" applyFont="1" applyBorder="1"/>
    <xf numFmtId="0" fontId="31" fillId="0" borderId="8" xfId="0" applyFont="1" applyBorder="1" applyAlignment="1">
      <alignment horizontal="left"/>
    </xf>
    <xf numFmtId="43" fontId="42" fillId="0" borderId="10" xfId="2" applyNumberFormat="1" applyFont="1" applyBorder="1" applyAlignment="1">
      <alignment vertical="top"/>
    </xf>
    <xf numFmtId="43" fontId="36" fillId="0" borderId="12" xfId="2" applyNumberFormat="1" applyFont="1" applyBorder="1" applyAlignment="1">
      <alignment vertical="top"/>
    </xf>
    <xf numFmtId="0" fontId="43" fillId="0" borderId="10" xfId="0" applyFont="1" applyBorder="1" applyAlignment="1">
      <alignment vertical="top"/>
    </xf>
    <xf numFmtId="43" fontId="36" fillId="0" borderId="10" xfId="2" applyNumberFormat="1" applyFont="1" applyBorder="1"/>
    <xf numFmtId="0" fontId="42" fillId="0" borderId="10" xfId="0" applyFont="1" applyBorder="1" applyAlignment="1">
      <alignment vertical="top"/>
    </xf>
    <xf numFmtId="43" fontId="36" fillId="0" borderId="12" xfId="2" applyNumberFormat="1" applyFont="1" applyBorder="1"/>
    <xf numFmtId="43" fontId="42" fillId="0" borderId="12" xfId="2" applyNumberFormat="1" applyFont="1" applyBorder="1" applyAlignment="1">
      <alignment vertical="top"/>
    </xf>
    <xf numFmtId="43" fontId="42" fillId="0" borderId="10" xfId="2" applyFont="1" applyBorder="1" applyAlignment="1">
      <alignment horizontal="center" vertical="center" wrapText="1"/>
    </xf>
    <xf numFmtId="0" fontId="42" fillId="0" borderId="12" xfId="0" applyFont="1" applyBorder="1" applyAlignment="1">
      <alignment wrapText="1"/>
    </xf>
    <xf numFmtId="0" fontId="44" fillId="0" borderId="0" xfId="0" applyFont="1" applyAlignment="1">
      <alignment wrapText="1"/>
    </xf>
    <xf numFmtId="43" fontId="45" fillId="0" borderId="0" xfId="0" applyNumberFormat="1" applyFont="1"/>
    <xf numFmtId="0" fontId="31" fillId="0" borderId="18" xfId="0" applyFont="1" applyBorder="1" applyAlignment="1">
      <alignment horizontal="left"/>
    </xf>
    <xf numFmtId="49" fontId="31" fillId="0" borderId="19" xfId="0" applyNumberFormat="1" applyFont="1" applyBorder="1"/>
    <xf numFmtId="43" fontId="41" fillId="0" borderId="4" xfId="2" applyNumberFormat="1" applyFont="1" applyBorder="1"/>
    <xf numFmtId="0" fontId="40" fillId="0" borderId="4" xfId="0" applyFont="1" applyBorder="1"/>
    <xf numFmtId="43" fontId="42" fillId="0" borderId="0" xfId="2" applyNumberFormat="1" applyFont="1"/>
    <xf numFmtId="0" fontId="42" fillId="0" borderId="0" xfId="0" applyFont="1"/>
    <xf numFmtId="49" fontId="36" fillId="0" borderId="9" xfId="0" applyNumberFormat="1" applyFont="1" applyBorder="1" applyAlignment="1">
      <alignment wrapText="1"/>
    </xf>
    <xf numFmtId="43" fontId="36" fillId="0" borderId="10" xfId="2" applyNumberFormat="1" applyFont="1" applyBorder="1" applyAlignment="1">
      <alignment vertical="top"/>
    </xf>
    <xf numFmtId="43" fontId="41" fillId="0" borderId="4" xfId="2" applyNumberFormat="1" applyFont="1" applyBorder="1" applyAlignment="1">
      <alignment shrinkToFit="1"/>
    </xf>
    <xf numFmtId="0" fontId="36" fillId="0" borderId="8" xfId="0" applyFont="1" applyBorder="1" applyAlignment="1">
      <alignment horizontal="left"/>
    </xf>
    <xf numFmtId="0" fontId="43" fillId="0" borderId="10" xfId="0" applyFont="1" applyBorder="1" applyAlignment="1">
      <alignment vertical="top" wrapText="1"/>
    </xf>
    <xf numFmtId="187" fontId="31" fillId="0" borderId="14" xfId="2" applyNumberFormat="1" applyFont="1" applyBorder="1" applyAlignment="1">
      <alignment horizontal="center"/>
    </xf>
    <xf numFmtId="187" fontId="31" fillId="0" borderId="15" xfId="2" applyNumberFormat="1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43" fontId="31" fillId="0" borderId="10" xfId="2" applyNumberFormat="1" applyFont="1" applyBorder="1"/>
    <xf numFmtId="0" fontId="31" fillId="0" borderId="13" xfId="0" applyFont="1" applyBorder="1" applyAlignment="1">
      <alignment horizontal="center"/>
    </xf>
    <xf numFmtId="49" fontId="31" fillId="0" borderId="0" xfId="2" applyNumberFormat="1" applyFont="1" applyAlignment="1">
      <alignment horizontal="right"/>
    </xf>
    <xf numFmtId="0" fontId="31" fillId="0" borderId="0" xfId="0" applyFont="1" applyAlignment="1"/>
    <xf numFmtId="43" fontId="31" fillId="0" borderId="0" xfId="2" applyFont="1" applyAlignment="1"/>
    <xf numFmtId="43" fontId="47" fillId="0" borderId="0" xfId="2" applyNumberFormat="1" applyFont="1"/>
    <xf numFmtId="0" fontId="48" fillId="0" borderId="0" xfId="0" applyFont="1"/>
    <xf numFmtId="43" fontId="31" fillId="0" borderId="0" xfId="2" applyNumberFormat="1" applyFont="1"/>
    <xf numFmtId="0" fontId="49" fillId="0" borderId="0" xfId="0" applyFont="1"/>
    <xf numFmtId="43" fontId="31" fillId="0" borderId="2" xfId="2" applyFont="1" applyBorder="1"/>
    <xf numFmtId="49" fontId="31" fillId="0" borderId="0" xfId="0" applyNumberFormat="1" applyFont="1" applyAlignment="1">
      <alignment horizontal="right"/>
    </xf>
    <xf numFmtId="43" fontId="33" fillId="0" borderId="0" xfId="0" applyNumberFormat="1" applyFont="1"/>
    <xf numFmtId="0" fontId="30" fillId="0" borderId="0" xfId="0" applyFont="1"/>
    <xf numFmtId="43" fontId="31" fillId="0" borderId="25" xfId="2" applyFont="1" applyBorder="1"/>
    <xf numFmtId="43" fontId="31" fillId="0" borderId="2" xfId="0" applyNumberFormat="1" applyFont="1" applyBorder="1"/>
    <xf numFmtId="43" fontId="31" fillId="0" borderId="0" xfId="0" applyNumberFormat="1" applyFont="1" applyBorder="1"/>
    <xf numFmtId="43" fontId="42" fillId="0" borderId="0" xfId="2" applyFont="1"/>
    <xf numFmtId="0" fontId="36" fillId="0" borderId="0" xfId="1" applyFont="1" applyAlignment="1" applyProtection="1">
      <alignment vertical="center"/>
    </xf>
    <xf numFmtId="43" fontId="36" fillId="0" borderId="4" xfId="2" applyFont="1" applyBorder="1" applyAlignment="1" applyProtection="1">
      <alignment horizontal="center" vertical="center" wrapText="1"/>
    </xf>
    <xf numFmtId="0" fontId="36" fillId="0" borderId="0" xfId="1" applyFont="1" applyAlignment="1" applyProtection="1">
      <alignment horizontal="center" vertical="center" wrapText="1"/>
    </xf>
    <xf numFmtId="0" fontId="51" fillId="0" borderId="21" xfId="1" applyFont="1" applyBorder="1" applyAlignment="1" applyProtection="1">
      <alignment vertical="center"/>
    </xf>
    <xf numFmtId="0" fontId="36" fillId="0" borderId="22" xfId="1" applyFont="1" applyBorder="1" applyAlignment="1" applyProtection="1">
      <alignment vertical="center"/>
    </xf>
    <xf numFmtId="43" fontId="36" fillId="0" borderId="14" xfId="2" applyFont="1" applyBorder="1" applyAlignment="1" applyProtection="1"/>
    <xf numFmtId="43" fontId="36" fillId="0" borderId="14" xfId="2" applyFont="1" applyBorder="1" applyAlignment="1" applyProtection="1">
      <alignment vertical="center"/>
    </xf>
    <xf numFmtId="0" fontId="36" fillId="0" borderId="16" xfId="1" applyFont="1" applyBorder="1" applyAlignment="1" applyProtection="1">
      <alignment vertical="center"/>
    </xf>
    <xf numFmtId="43" fontId="36" fillId="0" borderId="12" xfId="2" applyFont="1" applyBorder="1" applyAlignment="1" applyProtection="1"/>
    <xf numFmtId="43" fontId="36" fillId="0" borderId="12" xfId="2" applyFont="1" applyBorder="1" applyAlignment="1" applyProtection="1">
      <alignment vertical="center"/>
    </xf>
    <xf numFmtId="43" fontId="36" fillId="0" borderId="10" xfId="2" applyFont="1" applyBorder="1" applyAlignment="1" applyProtection="1">
      <alignment vertical="center"/>
    </xf>
    <xf numFmtId="43" fontId="36" fillId="0" borderId="10" xfId="2" applyFont="1" applyBorder="1" applyAlignment="1" applyProtection="1"/>
    <xf numFmtId="43" fontId="36" fillId="0" borderId="23" xfId="2" applyFont="1" applyBorder="1" applyAlignment="1" applyProtection="1"/>
    <xf numFmtId="43" fontId="36" fillId="0" borderId="23" xfId="2" applyFont="1" applyBorder="1" applyAlignment="1" applyProtection="1">
      <alignment vertical="center"/>
    </xf>
    <xf numFmtId="43" fontId="43" fillId="0" borderId="23" xfId="2" applyFont="1" applyBorder="1" applyAlignment="1" applyProtection="1">
      <alignment vertical="center"/>
    </xf>
    <xf numFmtId="0" fontId="36" fillId="0" borderId="18" xfId="1" applyFont="1" applyBorder="1" applyAlignment="1" applyProtection="1">
      <alignment vertical="center"/>
    </xf>
    <xf numFmtId="43" fontId="41" fillId="0" borderId="20" xfId="2" applyFont="1" applyBorder="1" applyAlignment="1" applyProtection="1"/>
    <xf numFmtId="43" fontId="36" fillId="0" borderId="24" xfId="2" applyFont="1" applyBorder="1" applyAlignment="1" applyProtection="1"/>
    <xf numFmtId="43" fontId="36" fillId="0" borderId="25" xfId="2" applyFont="1" applyBorder="1" applyAlignment="1" applyProtection="1">
      <alignment vertical="center"/>
    </xf>
    <xf numFmtId="43" fontId="36" fillId="0" borderId="16" xfId="2" applyFont="1" applyBorder="1" applyAlignment="1" applyProtection="1"/>
    <xf numFmtId="43" fontId="35" fillId="0" borderId="0" xfId="2" applyFont="1" applyBorder="1" applyAlignment="1" applyProtection="1">
      <alignment vertical="center"/>
    </xf>
    <xf numFmtId="43" fontId="36" fillId="0" borderId="0" xfId="2" applyFont="1" applyBorder="1" applyAlignment="1" applyProtection="1">
      <alignment vertical="center"/>
    </xf>
    <xf numFmtId="43" fontId="52" fillId="0" borderId="0" xfId="2" applyFont="1" applyBorder="1" applyAlignment="1" applyProtection="1">
      <alignment vertical="center"/>
    </xf>
    <xf numFmtId="43" fontId="36" fillId="0" borderId="20" xfId="2" applyFont="1" applyBorder="1" applyAlignment="1" applyProtection="1"/>
    <xf numFmtId="0" fontId="36" fillId="0" borderId="0" xfId="1" applyFont="1" applyAlignment="1" applyProtection="1">
      <alignment horizontal="center" vertical="center"/>
    </xf>
    <xf numFmtId="43" fontId="36" fillId="0" borderId="0" xfId="2" applyFont="1" applyBorder="1" applyAlignment="1" applyProtection="1"/>
    <xf numFmtId="43" fontId="36" fillId="0" borderId="26" xfId="2" applyFont="1" applyBorder="1" applyAlignment="1" applyProtection="1"/>
    <xf numFmtId="43" fontId="36" fillId="0" borderId="0" xfId="2" applyFont="1" applyAlignment="1" applyProtection="1">
      <alignment vertical="center"/>
    </xf>
    <xf numFmtId="0" fontId="50" fillId="0" borderId="0" xfId="1" applyFont="1" applyBorder="1" applyAlignment="1" applyProtection="1">
      <alignment horizontal="center" vertical="center"/>
    </xf>
    <xf numFmtId="0" fontId="51" fillId="0" borderId="16" xfId="1" applyFont="1" applyBorder="1" applyAlignment="1" applyProtection="1">
      <alignment vertical="center"/>
    </xf>
    <xf numFmtId="0" fontId="36" fillId="0" borderId="0" xfId="1" applyFont="1" applyBorder="1" applyAlignment="1" applyProtection="1">
      <alignment vertical="center"/>
    </xf>
    <xf numFmtId="43" fontId="36" fillId="0" borderId="0" xfId="1" applyNumberFormat="1" applyFont="1" applyBorder="1" applyAlignment="1" applyProtection="1">
      <alignment vertical="center"/>
    </xf>
    <xf numFmtId="43" fontId="36" fillId="0" borderId="13" xfId="2" applyFont="1" applyBorder="1" applyAlignment="1" applyProtection="1">
      <alignment vertical="center"/>
    </xf>
    <xf numFmtId="43" fontId="36" fillId="0" borderId="2" xfId="2" applyFont="1" applyBorder="1" applyAlignment="1" applyProtection="1"/>
    <xf numFmtId="0" fontId="43" fillId="0" borderId="18" xfId="1" applyFont="1" applyBorder="1" applyAlignment="1" applyProtection="1">
      <alignment vertical="center"/>
    </xf>
    <xf numFmtId="0" fontId="43" fillId="0" borderId="19" xfId="1" applyFont="1" applyBorder="1" applyAlignment="1" applyProtection="1">
      <alignment horizontal="center" vertical="center"/>
    </xf>
    <xf numFmtId="43" fontId="53" fillId="0" borderId="20" xfId="2" applyFont="1" applyBorder="1" applyAlignment="1" applyProtection="1"/>
    <xf numFmtId="0" fontId="43" fillId="0" borderId="0" xfId="1" applyFont="1" applyAlignment="1" applyProtection="1">
      <alignment vertical="center"/>
    </xf>
    <xf numFmtId="0" fontId="38" fillId="0" borderId="0" xfId="1" applyFont="1" applyAlignment="1" applyProtection="1">
      <alignment vertical="center"/>
    </xf>
    <xf numFmtId="43" fontId="43" fillId="0" borderId="4" xfId="2" applyFont="1" applyBorder="1" applyAlignment="1" applyProtection="1">
      <alignment horizontal="center" vertical="center" wrapText="1"/>
    </xf>
    <xf numFmtId="0" fontId="44" fillId="0" borderId="0" xfId="1" applyFont="1" applyAlignment="1" applyProtection="1">
      <alignment horizontal="center" vertical="center" wrapText="1"/>
    </xf>
    <xf numFmtId="0" fontId="43" fillId="0" borderId="0" xfId="1" applyFont="1" applyAlignment="1" applyProtection="1">
      <alignment horizontal="center" vertical="center" wrapText="1"/>
    </xf>
    <xf numFmtId="0" fontId="54" fillId="0" borderId="21" xfId="1" applyFont="1" applyBorder="1" applyAlignment="1" applyProtection="1">
      <alignment vertical="center"/>
    </xf>
    <xf numFmtId="0" fontId="43" fillId="0" borderId="22" xfId="1" applyFont="1" applyBorder="1" applyAlignment="1" applyProtection="1">
      <alignment vertical="center"/>
    </xf>
    <xf numFmtId="43" fontId="43" fillId="0" borderId="14" xfId="2" applyFont="1" applyBorder="1" applyAlignment="1" applyProtection="1"/>
    <xf numFmtId="43" fontId="43" fillId="0" borderId="14" xfId="2" applyFont="1" applyBorder="1" applyAlignment="1" applyProtection="1">
      <alignment vertical="center"/>
    </xf>
    <xf numFmtId="0" fontId="44" fillId="0" borderId="0" xfId="1" applyFont="1" applyAlignment="1" applyProtection="1">
      <alignment vertical="center"/>
    </xf>
    <xf numFmtId="0" fontId="43" fillId="0" borderId="16" xfId="1" applyFont="1" applyBorder="1" applyAlignment="1" applyProtection="1">
      <alignment vertical="center"/>
    </xf>
    <xf numFmtId="0" fontId="43" fillId="0" borderId="17" xfId="1" applyFont="1" applyBorder="1" applyAlignment="1" applyProtection="1">
      <alignment vertical="center"/>
    </xf>
    <xf numFmtId="43" fontId="43" fillId="0" borderId="12" xfId="2" applyFont="1" applyBorder="1" applyAlignment="1" applyProtection="1"/>
    <xf numFmtId="43" fontId="43" fillId="0" borderId="12" xfId="2" applyFont="1" applyBorder="1" applyAlignment="1" applyProtection="1">
      <alignment vertical="center"/>
    </xf>
    <xf numFmtId="43" fontId="44" fillId="0" borderId="0" xfId="1" applyNumberFormat="1" applyFont="1" applyAlignment="1" applyProtection="1">
      <alignment vertical="center"/>
    </xf>
    <xf numFmtId="43" fontId="43" fillId="0" borderId="10" xfId="2" applyFont="1" applyBorder="1" applyAlignment="1" applyProtection="1"/>
    <xf numFmtId="43" fontId="44" fillId="0" borderId="0" xfId="2" applyFont="1" applyBorder="1" applyAlignment="1" applyProtection="1">
      <alignment vertical="center"/>
    </xf>
    <xf numFmtId="43" fontId="43" fillId="0" borderId="13" xfId="2" applyFont="1" applyBorder="1" applyAlignment="1" applyProtection="1"/>
    <xf numFmtId="0" fontId="43" fillId="0" borderId="0" xfId="1" applyFont="1" applyBorder="1" applyAlignment="1" applyProtection="1">
      <alignment vertical="center"/>
    </xf>
    <xf numFmtId="0" fontId="43" fillId="0" borderId="0" xfId="1" applyFont="1" applyBorder="1" applyAlignment="1" applyProtection="1">
      <alignment horizontal="center" vertical="center"/>
    </xf>
    <xf numFmtId="43" fontId="53" fillId="0" borderId="0" xfId="2" applyFont="1" applyBorder="1" applyAlignment="1" applyProtection="1"/>
    <xf numFmtId="0" fontId="53" fillId="0" borderId="0" xfId="1" applyFont="1" applyBorder="1" applyAlignment="1" applyProtection="1">
      <alignment horizontal="center" vertical="center"/>
    </xf>
    <xf numFmtId="43" fontId="55" fillId="0" borderId="0" xfId="2" applyFont="1" applyFill="1" applyBorder="1" applyAlignment="1" applyProtection="1"/>
    <xf numFmtId="0" fontId="50" fillId="0" borderId="0" xfId="1" applyFont="1" applyAlignment="1" applyProtection="1">
      <alignment vertical="center"/>
    </xf>
    <xf numFmtId="0" fontId="50" fillId="0" borderId="0" xfId="1" applyFont="1" applyAlignment="1" applyProtection="1">
      <alignment horizontal="center" vertical="center"/>
    </xf>
    <xf numFmtId="0" fontId="50" fillId="0" borderId="0" xfId="1" applyFont="1" applyBorder="1" applyAlignment="1" applyProtection="1">
      <alignment vertical="center"/>
    </xf>
    <xf numFmtId="0" fontId="56" fillId="0" borderId="16" xfId="0" applyFont="1" applyBorder="1"/>
    <xf numFmtId="0" fontId="56" fillId="0" borderId="0" xfId="0" applyFont="1" applyBorder="1"/>
    <xf numFmtId="0" fontId="56" fillId="0" borderId="0" xfId="0" applyFont="1"/>
    <xf numFmtId="43" fontId="43" fillId="0" borderId="0" xfId="2" applyFont="1" applyBorder="1" applyAlignment="1" applyProtection="1">
      <alignment horizontal="center" vertical="center" wrapText="1"/>
    </xf>
    <xf numFmtId="43" fontId="44" fillId="0" borderId="0" xfId="2" applyFont="1" applyBorder="1" applyAlignment="1" applyProtection="1">
      <alignment horizontal="center" vertical="center" wrapText="1"/>
    </xf>
    <xf numFmtId="43" fontId="43" fillId="0" borderId="0" xfId="2" applyFont="1" applyBorder="1" applyAlignment="1" applyProtection="1">
      <alignment vertical="center"/>
    </xf>
    <xf numFmtId="43" fontId="44" fillId="0" borderId="0" xfId="2" applyFont="1" applyBorder="1" applyAlignment="1" applyProtection="1"/>
    <xf numFmtId="0" fontId="44" fillId="0" borderId="0" xfId="0" applyFont="1" applyBorder="1"/>
    <xf numFmtId="0" fontId="54" fillId="0" borderId="16" xfId="1" applyFont="1" applyBorder="1" applyAlignment="1" applyProtection="1">
      <alignment vertical="center"/>
    </xf>
    <xf numFmtId="43" fontId="56" fillId="0" borderId="0" xfId="2" applyFont="1"/>
    <xf numFmtId="43" fontId="44" fillId="0" borderId="0" xfId="2" applyFont="1" applyBorder="1"/>
    <xf numFmtId="43" fontId="43" fillId="0" borderId="10" xfId="2" applyFont="1" applyBorder="1" applyAlignment="1" applyProtection="1">
      <alignment vertical="center"/>
    </xf>
    <xf numFmtId="43" fontId="44" fillId="0" borderId="0" xfId="0" applyNumberFormat="1" applyFont="1" applyBorder="1"/>
    <xf numFmtId="43" fontId="43" fillId="0" borderId="13" xfId="2" applyFont="1" applyBorder="1" applyAlignment="1" applyProtection="1">
      <alignment vertical="center"/>
    </xf>
    <xf numFmtId="43" fontId="55" fillId="0" borderId="0" xfId="2" applyFont="1" applyBorder="1" applyAlignment="1" applyProtection="1"/>
    <xf numFmtId="43" fontId="43" fillId="0" borderId="23" xfId="2" applyFont="1" applyBorder="1" applyAlignment="1" applyProtection="1"/>
    <xf numFmtId="43" fontId="43" fillId="0" borderId="24" xfId="2" applyFont="1" applyBorder="1" applyAlignment="1" applyProtection="1"/>
    <xf numFmtId="43" fontId="43" fillId="0" borderId="25" xfId="2" applyFont="1" applyBorder="1" applyAlignment="1" applyProtection="1">
      <alignment vertical="center"/>
    </xf>
    <xf numFmtId="43" fontId="56" fillId="0" borderId="0" xfId="0" applyNumberFormat="1" applyFont="1"/>
    <xf numFmtId="43" fontId="43" fillId="0" borderId="16" xfId="2" applyFont="1" applyBorder="1" applyAlignment="1" applyProtection="1"/>
    <xf numFmtId="43" fontId="46" fillId="0" borderId="16" xfId="2" applyFont="1" applyBorder="1" applyAlignment="1" applyProtection="1"/>
    <xf numFmtId="0" fontId="35" fillId="0" borderId="17" xfId="1" applyFont="1" applyBorder="1" applyAlignment="1" applyProtection="1">
      <alignment vertical="center"/>
    </xf>
    <xf numFmtId="43" fontId="43" fillId="0" borderId="0" xfId="2" applyFont="1" applyBorder="1" applyAlignment="1" applyProtection="1"/>
    <xf numFmtId="0" fontId="56" fillId="0" borderId="12" xfId="0" applyFont="1" applyBorder="1"/>
    <xf numFmtId="43" fontId="44" fillId="0" borderId="0" xfId="0" applyNumberFormat="1" applyFont="1"/>
    <xf numFmtId="43" fontId="57" fillId="0" borderId="20" xfId="2" applyFont="1" applyBorder="1" applyAlignment="1" applyProtection="1"/>
    <xf numFmtId="0" fontId="50" fillId="0" borderId="0" xfId="1" applyFont="1" applyAlignment="1" applyProtection="1">
      <alignment horizontal="left" vertical="center"/>
    </xf>
    <xf numFmtId="0" fontId="37" fillId="0" borderId="0" xfId="0" applyFont="1" applyAlignment="1">
      <alignment horizontal="left"/>
    </xf>
    <xf numFmtId="0" fontId="50" fillId="0" borderId="0" xfId="1" applyFont="1" applyBorder="1" applyAlignment="1" applyProtection="1">
      <alignment horizontal="left" vertical="center"/>
    </xf>
    <xf numFmtId="43" fontId="43" fillId="0" borderId="0" xfId="2" applyFont="1" applyFill="1" applyBorder="1" applyAlignment="1" applyProtection="1">
      <alignment horizontal="center" vertical="center" wrapText="1"/>
    </xf>
    <xf numFmtId="43" fontId="56" fillId="0" borderId="0" xfId="2" applyFont="1" applyBorder="1"/>
    <xf numFmtId="43" fontId="43" fillId="0" borderId="10" xfId="2" applyNumberFormat="1" applyFont="1" applyBorder="1" applyAlignment="1" applyProtection="1"/>
    <xf numFmtId="43" fontId="43" fillId="0" borderId="4" xfId="2" applyFont="1" applyFill="1" applyBorder="1" applyAlignment="1" applyProtection="1">
      <alignment horizontal="center" vertical="center" wrapText="1"/>
    </xf>
    <xf numFmtId="43" fontId="56" fillId="0" borderId="14" xfId="2" applyFont="1" applyBorder="1"/>
    <xf numFmtId="43" fontId="56" fillId="0" borderId="10" xfId="2" applyFont="1" applyBorder="1"/>
    <xf numFmtId="43" fontId="35" fillId="0" borderId="10" xfId="2" applyFont="1" applyBorder="1" applyAlignment="1" applyProtection="1">
      <alignment vertical="center"/>
    </xf>
    <xf numFmtId="43" fontId="56" fillId="0" borderId="13" xfId="2" applyFont="1" applyBorder="1"/>
    <xf numFmtId="43" fontId="56" fillId="0" borderId="20" xfId="2" applyFont="1" applyBorder="1"/>
    <xf numFmtId="0" fontId="37" fillId="0" borderId="0" xfId="0" applyFont="1" applyAlignment="1"/>
    <xf numFmtId="43" fontId="43" fillId="0" borderId="16" xfId="2" applyFont="1" applyBorder="1" applyAlignment="1" applyProtection="1">
      <alignment horizontal="center" vertical="center" wrapText="1"/>
    </xf>
    <xf numFmtId="43" fontId="44" fillId="0" borderId="0" xfId="2" applyFont="1" applyFill="1" applyBorder="1" applyAlignment="1" applyProtection="1">
      <alignment horizontal="center" vertical="center" wrapText="1"/>
    </xf>
    <xf numFmtId="43" fontId="43" fillId="0" borderId="16" xfId="2" applyFont="1" applyBorder="1" applyAlignment="1" applyProtection="1">
      <alignment vertical="center"/>
    </xf>
    <xf numFmtId="43" fontId="53" fillId="0" borderId="16" xfId="2" applyFont="1" applyBorder="1" applyAlignment="1" applyProtection="1"/>
    <xf numFmtId="0" fontId="43" fillId="0" borderId="0" xfId="0" applyFont="1"/>
    <xf numFmtId="0" fontId="35" fillId="0" borderId="18" xfId="1" applyFont="1" applyBorder="1" applyAlignment="1" applyProtection="1">
      <alignment vertical="center"/>
    </xf>
    <xf numFmtId="0" fontId="35" fillId="0" borderId="19" xfId="1" applyFont="1" applyBorder="1" applyAlignment="1" applyProtection="1">
      <alignment horizontal="center" vertical="center"/>
    </xf>
    <xf numFmtId="0" fontId="58" fillId="0" borderId="16" xfId="0" applyFont="1" applyBorder="1"/>
    <xf numFmtId="0" fontId="58" fillId="0" borderId="0" xfId="0" applyFont="1" applyBorder="1"/>
    <xf numFmtId="0" fontId="58" fillId="0" borderId="0" xfId="0" applyFont="1"/>
    <xf numFmtId="43" fontId="57" fillId="0" borderId="0" xfId="2" applyFont="1" applyBorder="1" applyAlignment="1" applyProtection="1"/>
    <xf numFmtId="43" fontId="59" fillId="0" borderId="0" xfId="2" applyFont="1" applyBorder="1" applyAlignment="1" applyProtection="1"/>
    <xf numFmtId="43" fontId="60" fillId="0" borderId="0" xfId="0" applyNumberFormat="1" applyFont="1" applyBorder="1"/>
    <xf numFmtId="43" fontId="52" fillId="0" borderId="24" xfId="2" applyFont="1" applyBorder="1" applyAlignment="1" applyProtection="1"/>
    <xf numFmtId="43" fontId="52" fillId="0" borderId="10" xfId="2" applyFont="1" applyBorder="1" applyAlignment="1" applyProtection="1"/>
    <xf numFmtId="43" fontId="35" fillId="0" borderId="10" xfId="2" applyFont="1" applyBorder="1" applyAlignment="1" applyProtection="1"/>
    <xf numFmtId="43" fontId="52" fillId="0" borderId="20" xfId="2" applyFont="1" applyBorder="1" applyAlignment="1" applyProtection="1"/>
    <xf numFmtId="43" fontId="52" fillId="0" borderId="0" xfId="2" applyFont="1" applyBorder="1" applyAlignment="1" applyProtection="1"/>
    <xf numFmtId="43" fontId="52" fillId="0" borderId="10" xfId="2" applyFont="1" applyBorder="1" applyAlignment="1" applyProtection="1">
      <alignment vertical="center"/>
    </xf>
    <xf numFmtId="43" fontId="52" fillId="0" borderId="13" xfId="2" applyFont="1" applyBorder="1" applyAlignment="1" applyProtection="1">
      <alignment vertical="center"/>
    </xf>
    <xf numFmtId="43" fontId="61" fillId="0" borderId="20" xfId="2" applyFont="1" applyBorder="1" applyAlignment="1" applyProtection="1"/>
    <xf numFmtId="43" fontId="62" fillId="0" borderId="20" xfId="2" applyFont="1" applyBorder="1" applyAlignment="1" applyProtection="1"/>
    <xf numFmtId="43" fontId="63" fillId="0" borderId="20" xfId="2" applyFont="1" applyBorder="1" applyAlignment="1" applyProtection="1"/>
    <xf numFmtId="0" fontId="52" fillId="0" borderId="18" xfId="1" applyFont="1" applyBorder="1" applyAlignment="1" applyProtection="1">
      <alignment vertical="center"/>
    </xf>
    <xf numFmtId="0" fontId="52" fillId="0" borderId="19" xfId="1" applyFont="1" applyBorder="1" applyAlignment="1" applyProtection="1">
      <alignment horizontal="center" vertical="center"/>
    </xf>
    <xf numFmtId="0" fontId="64" fillId="0" borderId="0" xfId="1" applyFont="1" applyAlignment="1" applyProtection="1">
      <alignment vertical="center"/>
    </xf>
    <xf numFmtId="43" fontId="64" fillId="0" borderId="0" xfId="1" applyNumberFormat="1" applyFont="1" applyAlignment="1" applyProtection="1">
      <alignment vertical="center"/>
    </xf>
    <xf numFmtId="0" fontId="52" fillId="0" borderId="0" xfId="1" applyFont="1" applyAlignment="1" applyProtection="1">
      <alignment vertical="center"/>
    </xf>
    <xf numFmtId="43" fontId="61" fillId="0" borderId="0" xfId="2" applyFont="1" applyBorder="1" applyAlignment="1" applyProtection="1"/>
    <xf numFmtId="43" fontId="52" fillId="0" borderId="12" xfId="2" applyFont="1" applyBorder="1" applyAlignment="1" applyProtection="1">
      <alignment vertical="center"/>
    </xf>
    <xf numFmtId="0" fontId="52" fillId="0" borderId="0" xfId="1" applyFont="1" applyBorder="1" applyAlignment="1" applyProtection="1">
      <alignment vertical="center"/>
    </xf>
    <xf numFmtId="0" fontId="52" fillId="0" borderId="0" xfId="1" applyFont="1" applyBorder="1" applyAlignment="1" applyProtection="1">
      <alignment horizontal="center" vertical="center"/>
    </xf>
    <xf numFmtId="43" fontId="65" fillId="0" borderId="10" xfId="2" applyFont="1" applyBorder="1" applyAlignment="1" applyProtection="1">
      <alignment vertical="center"/>
    </xf>
    <xf numFmtId="43" fontId="35" fillId="0" borderId="12" xfId="2" applyFont="1" applyBorder="1" applyAlignment="1" applyProtection="1">
      <alignment vertical="center"/>
    </xf>
    <xf numFmtId="0" fontId="66" fillId="0" borderId="18" xfId="1" applyFont="1" applyBorder="1" applyAlignment="1" applyProtection="1">
      <alignment vertical="center"/>
    </xf>
    <xf numFmtId="0" fontId="66" fillId="0" borderId="19" xfId="1" applyFont="1" applyBorder="1" applyAlignment="1" applyProtection="1">
      <alignment horizontal="center" vertical="center"/>
    </xf>
    <xf numFmtId="43" fontId="67" fillId="0" borderId="20" xfId="2" applyFont="1" applyBorder="1" applyAlignment="1" applyProtection="1"/>
    <xf numFmtId="0" fontId="66" fillId="0" borderId="0" xfId="1" applyFont="1" applyAlignment="1" applyProtection="1">
      <alignment vertical="center"/>
    </xf>
    <xf numFmtId="0" fontId="66" fillId="0" borderId="16" xfId="1" applyFont="1" applyBorder="1" applyAlignment="1" applyProtection="1">
      <alignment vertical="center"/>
    </xf>
    <xf numFmtId="43" fontId="67" fillId="0" borderId="0" xfId="2" applyFont="1" applyBorder="1" applyAlignment="1" applyProtection="1"/>
    <xf numFmtId="0" fontId="42" fillId="0" borderId="0" xfId="1" applyFont="1" applyAlignment="1" applyProtection="1">
      <alignment vertical="center"/>
    </xf>
    <xf numFmtId="0" fontId="68" fillId="0" borderId="0" xfId="1" applyFont="1" applyBorder="1" applyAlignment="1" applyProtection="1">
      <alignment horizontal="center" vertical="center"/>
    </xf>
    <xf numFmtId="49" fontId="30" fillId="0" borderId="0" xfId="0" applyNumberFormat="1" applyFont="1"/>
    <xf numFmtId="49" fontId="33" fillId="0" borderId="0" xfId="0" applyNumberFormat="1" applyFont="1"/>
    <xf numFmtId="43" fontId="36" fillId="0" borderId="0" xfId="2" applyFont="1"/>
    <xf numFmtId="43" fontId="36" fillId="0" borderId="0" xfId="2" applyFont="1" applyAlignment="1">
      <alignment vertical="top"/>
    </xf>
    <xf numFmtId="43" fontId="33" fillId="0" borderId="0" xfId="2" applyFont="1" applyBorder="1"/>
    <xf numFmtId="43" fontId="31" fillId="0" borderId="4" xfId="2" applyFont="1" applyBorder="1" applyAlignment="1">
      <alignment horizontal="center"/>
    </xf>
    <xf numFmtId="43" fontId="31" fillId="0" borderId="14" xfId="2" applyFont="1" applyBorder="1" applyAlignment="1">
      <alignment horizontal="center"/>
    </xf>
    <xf numFmtId="43" fontId="31" fillId="0" borderId="15" xfId="2" applyFont="1" applyBorder="1" applyAlignment="1">
      <alignment horizontal="center"/>
    </xf>
    <xf numFmtId="49" fontId="31" fillId="0" borderId="10" xfId="0" applyNumberFormat="1" applyFont="1" applyBorder="1" applyAlignment="1">
      <alignment vertical="top" wrapText="1"/>
    </xf>
    <xf numFmtId="43" fontId="31" fillId="0" borderId="10" xfId="2" applyFont="1" applyBorder="1" applyAlignment="1">
      <alignment horizontal="center" vertical="top" wrapText="1"/>
    </xf>
    <xf numFmtId="43" fontId="31" fillId="0" borderId="10" xfId="2" applyFont="1" applyBorder="1" applyAlignment="1">
      <alignment horizontal="center" vertical="top"/>
    </xf>
    <xf numFmtId="43" fontId="31" fillId="0" borderId="10" xfId="2" applyFont="1" applyBorder="1" applyAlignment="1">
      <alignment horizontal="center" vertical="center"/>
    </xf>
    <xf numFmtId="0" fontId="56" fillId="0" borderId="10" xfId="0" applyFont="1" applyBorder="1" applyAlignment="1">
      <alignment horizontal="left" vertical="center" wrapText="1"/>
    </xf>
    <xf numFmtId="43" fontId="31" fillId="0" borderId="10" xfId="2" applyFont="1" applyBorder="1" applyAlignment="1">
      <alignment vertical="top"/>
    </xf>
    <xf numFmtId="43" fontId="31" fillId="0" borderId="10" xfId="2" applyFont="1" applyBorder="1" applyAlignment="1">
      <alignment vertical="center"/>
    </xf>
    <xf numFmtId="43" fontId="31" fillId="0" borderId="10" xfId="2" applyFont="1" applyBorder="1" applyAlignment="1"/>
    <xf numFmtId="0" fontId="31" fillId="0" borderId="10" xfId="0" applyFont="1" applyBorder="1" applyAlignment="1"/>
    <xf numFmtId="0" fontId="31" fillId="0" borderId="10" xfId="0" applyFont="1" applyBorder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56" fillId="0" borderId="15" xfId="0" applyNumberFormat="1" applyFont="1" applyBorder="1" applyAlignment="1">
      <alignment horizontal="center" vertical="center"/>
    </xf>
    <xf numFmtId="49" fontId="39" fillId="0" borderId="15" xfId="0" applyNumberFormat="1" applyFont="1" applyBorder="1" applyAlignment="1">
      <alignment horizontal="center"/>
    </xf>
    <xf numFmtId="0" fontId="39" fillId="0" borderId="4" xfId="0" applyFont="1" applyBorder="1"/>
    <xf numFmtId="43" fontId="36" fillId="0" borderId="1" xfId="2" applyFont="1" applyBorder="1"/>
    <xf numFmtId="0" fontId="69" fillId="0" borderId="0" xfId="0" applyFont="1"/>
    <xf numFmtId="0" fontId="69" fillId="0" borderId="0" xfId="0" applyFont="1" applyBorder="1"/>
    <xf numFmtId="0" fontId="43" fillId="0" borderId="0" xfId="0" applyFont="1" applyBorder="1"/>
    <xf numFmtId="49" fontId="36" fillId="0" borderId="10" xfId="0" applyNumberFormat="1" applyFont="1" applyBorder="1" applyAlignment="1">
      <alignment horizontal="center"/>
    </xf>
    <xf numFmtId="0" fontId="43" fillId="0" borderId="10" xfId="0" applyFont="1" applyBorder="1"/>
    <xf numFmtId="49" fontId="36" fillId="0" borderId="12" xfId="0" applyNumberFormat="1" applyFont="1" applyBorder="1" applyAlignment="1">
      <alignment horizontal="center"/>
    </xf>
    <xf numFmtId="49" fontId="36" fillId="0" borderId="13" xfId="0" applyNumberFormat="1" applyFont="1" applyBorder="1" applyAlignment="1">
      <alignment horizontal="center"/>
    </xf>
    <xf numFmtId="0" fontId="43" fillId="0" borderId="0" xfId="0" applyFont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43" fontId="43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>
      <alignment horizontal="left"/>
    </xf>
    <xf numFmtId="0" fontId="69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 vertical="center"/>
    </xf>
    <xf numFmtId="0" fontId="69" fillId="0" borderId="0" xfId="0" applyFont="1" applyAlignment="1">
      <alignment horizontal="center"/>
    </xf>
    <xf numFmtId="188" fontId="69" fillId="0" borderId="0" xfId="0" applyNumberFormat="1" applyFont="1"/>
    <xf numFmtId="0" fontId="61" fillId="0" borderId="30" xfId="0" applyFont="1" applyBorder="1" applyAlignment="1">
      <alignment horizontal="center" vertical="center"/>
    </xf>
    <xf numFmtId="0" fontId="61" fillId="0" borderId="4" xfId="0" applyFont="1" applyBorder="1" applyAlignment="1">
      <alignment horizontal="center" vertical="center"/>
    </xf>
    <xf numFmtId="43" fontId="52" fillId="0" borderId="46" xfId="4" applyFont="1" applyBorder="1"/>
    <xf numFmtId="43" fontId="52" fillId="0" borderId="10" xfId="4" applyFont="1" applyBorder="1"/>
    <xf numFmtId="43" fontId="52" fillId="0" borderId="46" xfId="4" applyFont="1" applyBorder="1" applyAlignment="1">
      <alignment horizontal="center"/>
    </xf>
    <xf numFmtId="43" fontId="52" fillId="0" borderId="47" xfId="4" applyFont="1" applyBorder="1" applyAlignment="1">
      <alignment horizontal="center"/>
    </xf>
    <xf numFmtId="43" fontId="52" fillId="0" borderId="13" xfId="4" applyFont="1" applyBorder="1"/>
    <xf numFmtId="188" fontId="52" fillId="0" borderId="28" xfId="2" applyNumberFormat="1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Border="1"/>
    <xf numFmtId="0" fontId="52" fillId="0" borderId="0" xfId="0" applyFont="1" applyBorder="1" applyAlignment="1">
      <alignment horizontal="center"/>
    </xf>
    <xf numFmtId="189" fontId="52" fillId="0" borderId="0" xfId="2" applyNumberFormat="1" applyFont="1" applyBorder="1" applyAlignment="1">
      <alignment horizontal="center"/>
    </xf>
    <xf numFmtId="189" fontId="52" fillId="0" borderId="0" xfId="2" applyNumberFormat="1" applyFont="1" applyBorder="1"/>
    <xf numFmtId="0" fontId="61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2" fillId="0" borderId="0" xfId="0" applyFont="1"/>
    <xf numFmtId="0" fontId="43" fillId="0" borderId="12" xfId="0" applyFont="1" applyBorder="1"/>
    <xf numFmtId="0" fontId="43" fillId="0" borderId="13" xfId="0" applyFont="1" applyBorder="1"/>
    <xf numFmtId="0" fontId="53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left"/>
    </xf>
    <xf numFmtId="0" fontId="5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43" fontId="70" fillId="0" borderId="0" xfId="2" applyFont="1" applyAlignment="1">
      <alignment horizontal="center" vertical="center"/>
    </xf>
    <xf numFmtId="43" fontId="70" fillId="0" borderId="0" xfId="2" applyFont="1"/>
    <xf numFmtId="43" fontId="52" fillId="0" borderId="0" xfId="0" applyNumberFormat="1" applyFont="1" applyAlignment="1">
      <alignment horizontal="center" vertical="center"/>
    </xf>
    <xf numFmtId="0" fontId="43" fillId="0" borderId="0" xfId="3" applyFont="1"/>
    <xf numFmtId="0" fontId="71" fillId="0" borderId="36" xfId="3" applyFont="1" applyBorder="1"/>
    <xf numFmtId="0" fontId="71" fillId="0" borderId="14" xfId="3" applyFont="1" applyBorder="1" applyAlignment="1">
      <alignment horizontal="center"/>
    </xf>
    <xf numFmtId="0" fontId="71" fillId="0" borderId="36" xfId="3" applyFont="1" applyBorder="1" applyAlignment="1">
      <alignment horizontal="center"/>
    </xf>
    <xf numFmtId="0" fontId="71" fillId="0" borderId="0" xfId="3" applyFont="1"/>
    <xf numFmtId="0" fontId="71" fillId="0" borderId="1" xfId="3" applyFont="1" applyBorder="1"/>
    <xf numFmtId="0" fontId="71" fillId="0" borderId="15" xfId="3" applyFont="1" applyBorder="1" applyAlignment="1">
      <alignment horizontal="center"/>
    </xf>
    <xf numFmtId="0" fontId="71" fillId="0" borderId="1" xfId="3" applyFont="1" applyBorder="1" applyAlignment="1">
      <alignment horizontal="center"/>
    </xf>
    <xf numFmtId="0" fontId="71" fillId="0" borderId="0" xfId="3" applyFont="1" applyBorder="1"/>
    <xf numFmtId="0" fontId="71" fillId="0" borderId="23" xfId="3" applyFont="1" applyBorder="1"/>
    <xf numFmtId="43" fontId="71" fillId="0" borderId="23" xfId="4" applyFont="1" applyBorder="1"/>
    <xf numFmtId="43" fontId="71" fillId="0" borderId="0" xfId="4" applyFont="1" applyAlignment="1">
      <alignment horizontal="center"/>
    </xf>
    <xf numFmtId="0" fontId="71" fillId="0" borderId="0" xfId="3" applyFont="1" applyFill="1" applyBorder="1"/>
    <xf numFmtId="0" fontId="52" fillId="0" borderId="0" xfId="3" applyFont="1" applyBorder="1"/>
    <xf numFmtId="0" fontId="72" fillId="0" borderId="1" xfId="3" applyFont="1" applyBorder="1"/>
    <xf numFmtId="43" fontId="72" fillId="0" borderId="15" xfId="4" applyFont="1" applyBorder="1"/>
    <xf numFmtId="43" fontId="72" fillId="0" borderId="1" xfId="4" applyFont="1" applyBorder="1" applyAlignment="1">
      <alignment horizontal="center"/>
    </xf>
    <xf numFmtId="43" fontId="71" fillId="0" borderId="15" xfId="4" applyFont="1" applyBorder="1"/>
    <xf numFmtId="189" fontId="71" fillId="0" borderId="0" xfId="4" applyNumberFormat="1" applyFont="1" applyBorder="1"/>
    <xf numFmtId="43" fontId="72" fillId="0" borderId="15" xfId="4" applyNumberFormat="1" applyFont="1" applyBorder="1"/>
    <xf numFmtId="43" fontId="71" fillId="0" borderId="0" xfId="4" applyNumberFormat="1" applyFont="1" applyBorder="1"/>
    <xf numFmtId="43" fontId="72" fillId="0" borderId="4" xfId="4" applyNumberFormat="1" applyFont="1" applyBorder="1"/>
    <xf numFmtId="43" fontId="71" fillId="0" borderId="0" xfId="3" applyNumberFormat="1" applyFont="1"/>
    <xf numFmtId="43" fontId="71" fillId="0" borderId="0" xfId="4" applyFont="1"/>
    <xf numFmtId="0" fontId="72" fillId="0" borderId="0" xfId="3" applyFont="1"/>
    <xf numFmtId="43" fontId="72" fillId="0" borderId="15" xfId="3" applyNumberFormat="1" applyFont="1" applyBorder="1"/>
    <xf numFmtId="189" fontId="72" fillId="0" borderId="15" xfId="3" applyNumberFormat="1" applyFont="1" applyBorder="1" applyAlignment="1">
      <alignment horizontal="center"/>
    </xf>
    <xf numFmtId="43" fontId="71" fillId="0" borderId="0" xfId="3" applyNumberFormat="1" applyFont="1" applyBorder="1"/>
    <xf numFmtId="43" fontId="72" fillId="0" borderId="4" xfId="4" applyFont="1" applyBorder="1"/>
    <xf numFmtId="43" fontId="43" fillId="0" borderId="0" xfId="4" applyFont="1"/>
    <xf numFmtId="43" fontId="43" fillId="0" borderId="0" xfId="3" applyNumberFormat="1" applyFont="1"/>
    <xf numFmtId="43" fontId="35" fillId="0" borderId="0" xfId="3" applyNumberFormat="1" applyFont="1" applyBorder="1"/>
    <xf numFmtId="43" fontId="61" fillId="0" borderId="0" xfId="0" applyNumberFormat="1" applyFont="1" applyAlignment="1">
      <alignment horizontal="center" vertical="center"/>
    </xf>
    <xf numFmtId="43" fontId="33" fillId="0" borderId="0" xfId="0" applyNumberFormat="1" applyFont="1" applyAlignment="1">
      <alignment horizontal="center"/>
    </xf>
    <xf numFmtId="43" fontId="36" fillId="0" borderId="0" xfId="2" applyFont="1" applyBorder="1"/>
    <xf numFmtId="43" fontId="36" fillId="0" borderId="0" xfId="0" applyNumberFormat="1" applyFont="1"/>
    <xf numFmtId="43" fontId="36" fillId="0" borderId="1" xfId="0" applyNumberFormat="1" applyFont="1" applyBorder="1"/>
    <xf numFmtId="43" fontId="39" fillId="0" borderId="15" xfId="2" applyFont="1" applyBorder="1"/>
    <xf numFmtId="0" fontId="39" fillId="0" borderId="15" xfId="0" applyFont="1" applyBorder="1"/>
    <xf numFmtId="43" fontId="73" fillId="0" borderId="10" xfId="2" applyFont="1" applyBorder="1" applyAlignment="1">
      <alignment vertical="center"/>
    </xf>
    <xf numFmtId="49" fontId="36" fillId="0" borderId="10" xfId="0" applyNumberFormat="1" applyFont="1" applyBorder="1" applyAlignment="1">
      <alignment vertical="top" wrapText="1"/>
    </xf>
    <xf numFmtId="43" fontId="36" fillId="0" borderId="10" xfId="2" applyFont="1" applyBorder="1" applyAlignment="1">
      <alignment vertical="top"/>
    </xf>
    <xf numFmtId="43" fontId="36" fillId="0" borderId="10" xfId="2" applyFont="1" applyBorder="1" applyAlignment="1">
      <alignment horizontal="center" vertical="top"/>
    </xf>
    <xf numFmtId="0" fontId="36" fillId="0" borderId="10" xfId="0" applyFont="1" applyBorder="1" applyAlignment="1">
      <alignment vertical="center"/>
    </xf>
    <xf numFmtId="43" fontId="36" fillId="0" borderId="10" xfId="2" applyFont="1" applyBorder="1" applyAlignment="1">
      <alignment vertical="center"/>
    </xf>
    <xf numFmtId="43" fontId="36" fillId="0" borderId="10" xfId="2" applyFont="1" applyBorder="1"/>
    <xf numFmtId="0" fontId="36" fillId="0" borderId="10" xfId="0" applyFont="1" applyBorder="1"/>
    <xf numFmtId="43" fontId="36" fillId="0" borderId="11" xfId="2" applyFont="1" applyBorder="1" applyAlignment="1">
      <alignment horizontal="center" vertical="top"/>
    </xf>
    <xf numFmtId="43" fontId="36" fillId="0" borderId="11" xfId="2" applyFont="1" applyBorder="1" applyAlignment="1">
      <alignment vertical="top"/>
    </xf>
    <xf numFmtId="0" fontId="36" fillId="0" borderId="11" xfId="0" applyFont="1" applyBorder="1"/>
    <xf numFmtId="43" fontId="31" fillId="0" borderId="30" xfId="2" applyFont="1" applyBorder="1"/>
    <xf numFmtId="0" fontId="53" fillId="0" borderId="4" xfId="0" applyFont="1" applyBorder="1" applyAlignment="1">
      <alignment horizontal="center" vertical="center"/>
    </xf>
    <xf numFmtId="49" fontId="53" fillId="0" borderId="4" xfId="0" applyNumberFormat="1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188" fontId="43" fillId="0" borderId="7" xfId="2" applyNumberFormat="1" applyFont="1" applyBorder="1" applyAlignment="1">
      <alignment horizontal="center" vertical="center"/>
    </xf>
    <xf numFmtId="188" fontId="43" fillId="0" borderId="10" xfId="2" applyNumberFormat="1" applyFont="1" applyBorder="1" applyAlignment="1">
      <alignment horizontal="center" vertical="center"/>
    </xf>
    <xf numFmtId="49" fontId="36" fillId="0" borderId="0" xfId="0" applyNumberFormat="1" applyFont="1" applyBorder="1" applyAlignment="1">
      <alignment horizontal="center"/>
    </xf>
    <xf numFmtId="188" fontId="43" fillId="0" borderId="11" xfId="2" applyNumberFormat="1" applyFont="1" applyBorder="1" applyAlignment="1">
      <alignment horizontal="center" vertical="center"/>
    </xf>
    <xf numFmtId="188" fontId="43" fillId="0" borderId="4" xfId="2" applyNumberFormat="1" applyFont="1" applyBorder="1" applyAlignment="1">
      <alignment horizontal="center" vertical="center"/>
    </xf>
    <xf numFmtId="49" fontId="36" fillId="0" borderId="32" xfId="0" applyNumberFormat="1" applyFont="1" applyBorder="1" applyAlignment="1">
      <alignment horizontal="center"/>
    </xf>
    <xf numFmtId="43" fontId="43" fillId="0" borderId="0" xfId="0" applyNumberFormat="1" applyFont="1"/>
    <xf numFmtId="0" fontId="56" fillId="0" borderId="4" xfId="0" applyFont="1" applyBorder="1" applyAlignment="1">
      <alignment horizontal="center"/>
    </xf>
    <xf numFmtId="43" fontId="56" fillId="0" borderId="4" xfId="2" applyFont="1" applyBorder="1" applyAlignment="1">
      <alignment horizontal="center"/>
    </xf>
    <xf numFmtId="0" fontId="39" fillId="0" borderId="5" xfId="0" applyFont="1" applyBorder="1"/>
    <xf numFmtId="0" fontId="56" fillId="0" borderId="6" xfId="0" applyFont="1" applyBorder="1"/>
    <xf numFmtId="43" fontId="56" fillId="0" borderId="7" xfId="2" applyFont="1" applyBorder="1"/>
    <xf numFmtId="0" fontId="56" fillId="0" borderId="7" xfId="0" applyFont="1" applyBorder="1"/>
    <xf numFmtId="0" fontId="56" fillId="0" borderId="8" xfId="0" applyFont="1" applyBorder="1"/>
    <xf numFmtId="0" fontId="56" fillId="0" borderId="9" xfId="0" applyFont="1" applyBorder="1"/>
    <xf numFmtId="0" fontId="56" fillId="0" borderId="10" xfId="0" applyFont="1" applyBorder="1"/>
    <xf numFmtId="0" fontId="39" fillId="0" borderId="8" xfId="0" applyFont="1" applyBorder="1"/>
    <xf numFmtId="43" fontId="56" fillId="0" borderId="11" xfId="2" applyFont="1" applyBorder="1"/>
    <xf numFmtId="0" fontId="56" fillId="0" borderId="11" xfId="0" applyFont="1" applyBorder="1"/>
    <xf numFmtId="43" fontId="76" fillId="0" borderId="14" xfId="2" applyFont="1" applyBorder="1" applyAlignment="1" applyProtection="1">
      <alignment vertical="center"/>
    </xf>
    <xf numFmtId="43" fontId="76" fillId="0" borderId="12" xfId="2" applyFont="1" applyBorder="1" applyAlignment="1" applyProtection="1">
      <alignment vertical="center"/>
    </xf>
    <xf numFmtId="43" fontId="76" fillId="0" borderId="25" xfId="2" applyFont="1" applyBorder="1" applyAlignment="1" applyProtection="1">
      <alignment vertical="center"/>
    </xf>
    <xf numFmtId="43" fontId="76" fillId="0" borderId="0" xfId="2" applyFont="1" applyBorder="1" applyAlignment="1" applyProtection="1">
      <alignment vertical="center"/>
    </xf>
    <xf numFmtId="43" fontId="76" fillId="0" borderId="0" xfId="2" applyFont="1" applyAlignment="1" applyProtection="1">
      <alignment vertical="center"/>
    </xf>
    <xf numFmtId="43" fontId="76" fillId="0" borderId="10" xfId="2" applyFont="1" applyBorder="1" applyAlignment="1" applyProtection="1">
      <alignment vertical="center"/>
    </xf>
    <xf numFmtId="43" fontId="76" fillId="0" borderId="0" xfId="2" applyFont="1" applyBorder="1" applyAlignment="1" applyProtection="1"/>
    <xf numFmtId="43" fontId="77" fillId="0" borderId="0" xfId="2" applyFont="1" applyBorder="1" applyAlignment="1" applyProtection="1"/>
    <xf numFmtId="43" fontId="76" fillId="0" borderId="0" xfId="2" applyFont="1" applyBorder="1" applyAlignment="1" applyProtection="1">
      <alignment horizontal="center" vertical="center" wrapText="1"/>
    </xf>
    <xf numFmtId="43" fontId="76" fillId="0" borderId="23" xfId="2" applyFont="1" applyBorder="1" applyAlignment="1" applyProtection="1">
      <alignment vertical="center"/>
    </xf>
    <xf numFmtId="43" fontId="43" fillId="0" borderId="20" xfId="2" applyFont="1" applyBorder="1" applyAlignment="1" applyProtection="1">
      <alignment vertical="center"/>
    </xf>
    <xf numFmtId="0" fontId="43" fillId="0" borderId="0" xfId="1" applyFont="1" applyAlignment="1" applyProtection="1">
      <alignment horizontal="center" vertical="center"/>
    </xf>
    <xf numFmtId="0" fontId="43" fillId="0" borderId="23" xfId="3" applyFont="1" applyBorder="1"/>
    <xf numFmtId="0" fontId="53" fillId="0" borderId="16" xfId="3" applyFont="1" applyBorder="1"/>
    <xf numFmtId="0" fontId="43" fillId="0" borderId="16" xfId="3" applyFont="1" applyBorder="1"/>
    <xf numFmtId="43" fontId="43" fillId="0" borderId="23" xfId="4" applyFont="1" applyBorder="1" applyAlignment="1">
      <alignment horizontal="right"/>
    </xf>
    <xf numFmtId="43" fontId="43" fillId="0" borderId="23" xfId="4" applyFont="1" applyBorder="1"/>
    <xf numFmtId="0" fontId="53" fillId="0" borderId="23" xfId="3" applyFont="1" applyBorder="1"/>
    <xf numFmtId="0" fontId="53" fillId="0" borderId="20" xfId="3" applyFont="1" applyBorder="1" applyAlignment="1">
      <alignment horizontal="center"/>
    </xf>
    <xf numFmtId="43" fontId="53" fillId="0" borderId="20" xfId="4" applyFont="1" applyBorder="1" applyAlignment="1">
      <alignment horizontal="right"/>
    </xf>
    <xf numFmtId="49" fontId="42" fillId="0" borderId="12" xfId="0" applyNumberFormat="1" applyFont="1" applyBorder="1" applyAlignment="1">
      <alignment vertical="top" wrapText="1"/>
    </xf>
    <xf numFmtId="49" fontId="31" fillId="0" borderId="7" xfId="0" applyNumberFormat="1" applyFont="1" applyBorder="1" applyAlignment="1">
      <alignment vertical="top" wrapText="1"/>
    </xf>
    <xf numFmtId="43" fontId="61" fillId="0" borderId="30" xfId="2" applyFont="1" applyBorder="1" applyAlignment="1">
      <alignment horizontal="center" vertical="center"/>
    </xf>
    <xf numFmtId="43" fontId="61" fillId="0" borderId="4" xfId="2" applyFont="1" applyBorder="1" applyAlignment="1">
      <alignment horizontal="center" vertical="center"/>
    </xf>
    <xf numFmtId="0" fontId="53" fillId="0" borderId="27" xfId="3" applyFont="1" applyBorder="1" applyAlignment="1">
      <alignment horizontal="left"/>
    </xf>
    <xf numFmtId="43" fontId="43" fillId="0" borderId="4" xfId="4" applyFont="1" applyBorder="1" applyAlignment="1">
      <alignment horizontal="right"/>
    </xf>
    <xf numFmtId="0" fontId="53" fillId="0" borderId="27" xfId="3" applyFont="1" applyBorder="1"/>
    <xf numFmtId="43" fontId="53" fillId="0" borderId="15" xfId="3" applyNumberFormat="1" applyFont="1" applyBorder="1"/>
    <xf numFmtId="43" fontId="53" fillId="0" borderId="4" xfId="4" applyFont="1" applyBorder="1" applyAlignment="1">
      <alignment horizontal="right"/>
    </xf>
    <xf numFmtId="0" fontId="53" fillId="0" borderId="4" xfId="3" applyFont="1" applyBorder="1"/>
    <xf numFmtId="43" fontId="43" fillId="0" borderId="4" xfId="3" applyNumberFormat="1" applyFont="1" applyBorder="1"/>
    <xf numFmtId="43" fontId="53" fillId="0" borderId="4" xfId="3" applyNumberFormat="1" applyFont="1" applyBorder="1" applyAlignment="1">
      <alignment horizontal="left"/>
    </xf>
    <xf numFmtId="0" fontId="53" fillId="0" borderId="21" xfId="3" applyFont="1" applyBorder="1" applyAlignment="1">
      <alignment horizontal="center"/>
    </xf>
    <xf numFmtId="0" fontId="53" fillId="0" borderId="14" xfId="3" applyFont="1" applyBorder="1" applyAlignment="1">
      <alignment horizontal="center"/>
    </xf>
    <xf numFmtId="0" fontId="53" fillId="0" borderId="23" xfId="3" applyFont="1" applyBorder="1" applyAlignment="1">
      <alignment horizontal="center"/>
    </xf>
    <xf numFmtId="43" fontId="53" fillId="0" borderId="4" xfId="4" applyFont="1" applyBorder="1"/>
    <xf numFmtId="0" fontId="53" fillId="0" borderId="4" xfId="3" applyFont="1" applyBorder="1" applyAlignment="1">
      <alignment horizontal="center"/>
    </xf>
    <xf numFmtId="43" fontId="53" fillId="0" borderId="23" xfId="4" applyFont="1" applyBorder="1" applyAlignment="1">
      <alignment horizontal="right"/>
    </xf>
    <xf numFmtId="43" fontId="43" fillId="0" borderId="23" xfId="3" applyNumberFormat="1" applyFont="1" applyBorder="1"/>
    <xf numFmtId="43" fontId="53" fillId="0" borderId="4" xfId="3" applyNumberFormat="1" applyFont="1" applyBorder="1"/>
    <xf numFmtId="0" fontId="53" fillId="0" borderId="27" xfId="3" applyFont="1" applyBorder="1" applyAlignment="1">
      <alignment horizontal="center"/>
    </xf>
    <xf numFmtId="49" fontId="31" fillId="0" borderId="15" xfId="0" applyNumberFormat="1" applyFont="1" applyBorder="1" applyAlignment="1">
      <alignment vertical="top" wrapText="1"/>
    </xf>
    <xf numFmtId="43" fontId="31" fillId="0" borderId="15" xfId="2" applyFont="1" applyBorder="1" applyAlignment="1">
      <alignment vertical="center"/>
    </xf>
    <xf numFmtId="43" fontId="31" fillId="0" borderId="15" xfId="2" applyFont="1" applyBorder="1" applyAlignment="1"/>
    <xf numFmtId="0" fontId="31" fillId="0" borderId="15" xfId="0" applyFont="1" applyBorder="1" applyAlignment="1"/>
    <xf numFmtId="49" fontId="31" fillId="0" borderId="11" xfId="0" applyNumberFormat="1" applyFont="1" applyBorder="1" applyAlignment="1">
      <alignment vertical="top" wrapText="1"/>
    </xf>
    <xf numFmtId="43" fontId="31" fillId="0" borderId="11" xfId="2" applyFont="1" applyBorder="1" applyAlignment="1">
      <alignment vertical="center"/>
    </xf>
    <xf numFmtId="43" fontId="31" fillId="0" borderId="11" xfId="2" applyFont="1" applyBorder="1" applyAlignment="1"/>
    <xf numFmtId="0" fontId="31" fillId="0" borderId="11" xfId="0" applyFont="1" applyBorder="1" applyAlignment="1"/>
    <xf numFmtId="0" fontId="75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75" fillId="0" borderId="0" xfId="0" applyFont="1" applyBorder="1" applyAlignment="1">
      <alignment horizontal="center"/>
    </xf>
    <xf numFmtId="0" fontId="74" fillId="0" borderId="0" xfId="0" applyFont="1" applyBorder="1" applyAlignment="1">
      <alignment horizontal="center"/>
    </xf>
    <xf numFmtId="0" fontId="33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30" fillId="0" borderId="1" xfId="0" applyFont="1" applyBorder="1" applyAlignment="1">
      <alignment horizontal="center"/>
    </xf>
    <xf numFmtId="0" fontId="56" fillId="0" borderId="21" xfId="0" applyFont="1" applyBorder="1" applyAlignment="1">
      <alignment horizontal="center" vertical="center"/>
    </xf>
    <xf numFmtId="0" fontId="56" fillId="0" borderId="22" xfId="0" applyFont="1" applyBorder="1" applyAlignment="1"/>
    <xf numFmtId="0" fontId="56" fillId="0" borderId="18" xfId="0" applyFont="1" applyBorder="1" applyAlignment="1"/>
    <xf numFmtId="0" fontId="56" fillId="0" borderId="19" xfId="0" applyFont="1" applyBorder="1" applyAlignment="1"/>
    <xf numFmtId="0" fontId="56" fillId="0" borderId="27" xfId="0" applyFont="1" applyBorder="1" applyAlignment="1">
      <alignment horizontal="center" vertical="center"/>
    </xf>
    <xf numFmtId="0" fontId="56" fillId="0" borderId="35" xfId="0" applyFont="1" applyBorder="1" applyAlignment="1">
      <alignment horizontal="center" vertical="center"/>
    </xf>
    <xf numFmtId="43" fontId="56" fillId="0" borderId="14" xfId="2" applyFont="1" applyBorder="1" applyAlignment="1">
      <alignment horizontal="center" vertical="center" wrapText="1"/>
    </xf>
    <xf numFmtId="43" fontId="56" fillId="0" borderId="15" xfId="2" applyFont="1" applyBorder="1" applyAlignment="1">
      <alignment horizontal="center" vertical="center" wrapText="1"/>
    </xf>
    <xf numFmtId="43" fontId="31" fillId="0" borderId="0" xfId="2" applyFont="1" applyAlignment="1">
      <alignment horizontal="center"/>
    </xf>
    <xf numFmtId="43" fontId="56" fillId="0" borderId="14" xfId="2" applyFont="1" applyBorder="1" applyAlignment="1">
      <alignment horizontal="center" vertical="center"/>
    </xf>
    <xf numFmtId="43" fontId="56" fillId="0" borderId="15" xfId="2" applyFont="1" applyBorder="1" applyAlignment="1">
      <alignment horizontal="center" vertical="center"/>
    </xf>
    <xf numFmtId="0" fontId="39" fillId="0" borderId="32" xfId="0" applyFont="1" applyBorder="1" applyAlignment="1">
      <alignment horizontal="center"/>
    </xf>
    <xf numFmtId="0" fontId="39" fillId="0" borderId="34" xfId="0" applyFont="1" applyBorder="1" applyAlignment="1">
      <alignment horizontal="center"/>
    </xf>
    <xf numFmtId="43" fontId="36" fillId="0" borderId="4" xfId="2" applyNumberFormat="1" applyFont="1" applyBorder="1" applyAlignment="1">
      <alignment horizontal="center"/>
    </xf>
    <xf numFmtId="43" fontId="36" fillId="0" borderId="14" xfId="2" applyNumberFormat="1" applyFont="1" applyBorder="1" applyAlignment="1">
      <alignment horizontal="center" vertical="center" wrapText="1"/>
    </xf>
    <xf numFmtId="43" fontId="36" fillId="0" borderId="15" xfId="2" applyNumberFormat="1" applyFont="1" applyBorder="1" applyAlignment="1">
      <alignment horizontal="center" vertical="center" wrapText="1"/>
    </xf>
    <xf numFmtId="43" fontId="36" fillId="0" borderId="4" xfId="2" applyNumberFormat="1" applyFont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49" fontId="31" fillId="0" borderId="21" xfId="0" applyNumberFormat="1" applyFont="1" applyBorder="1" applyAlignment="1">
      <alignment horizontal="center" vertical="center"/>
    </xf>
    <xf numFmtId="49" fontId="31" fillId="0" borderId="22" xfId="0" applyNumberFormat="1" applyFont="1" applyBorder="1" applyAlignment="1">
      <alignment horizontal="center" vertical="center"/>
    </xf>
    <xf numFmtId="49" fontId="31" fillId="0" borderId="18" xfId="0" applyNumberFormat="1" applyFont="1" applyBorder="1" applyAlignment="1">
      <alignment horizontal="center" vertical="center"/>
    </xf>
    <xf numFmtId="49" fontId="31" fillId="0" borderId="19" xfId="0" applyNumberFormat="1" applyFont="1" applyBorder="1" applyAlignment="1">
      <alignment horizontal="center" vertical="center"/>
    </xf>
    <xf numFmtId="0" fontId="31" fillId="0" borderId="0" xfId="0" applyFont="1" applyAlignment="1">
      <alignment horizontal="right"/>
    </xf>
    <xf numFmtId="0" fontId="31" fillId="0" borderId="4" xfId="0" applyFont="1" applyBorder="1" applyAlignment="1">
      <alignment horizontal="center" vertical="center"/>
    </xf>
    <xf numFmtId="43" fontId="33" fillId="0" borderId="0" xfId="2" applyFont="1" applyAlignment="1">
      <alignment horizontal="center"/>
    </xf>
    <xf numFmtId="0" fontId="33" fillId="0" borderId="0" xfId="0" applyFont="1" applyAlignment="1">
      <alignment horizontal="right" vertical="center"/>
    </xf>
    <xf numFmtId="49" fontId="31" fillId="0" borderId="4" xfId="0" applyNumberFormat="1" applyFont="1" applyBorder="1" applyAlignment="1">
      <alignment horizontal="center" vertical="center"/>
    </xf>
    <xf numFmtId="43" fontId="31" fillId="0" borderId="4" xfId="2" applyFont="1" applyBorder="1" applyAlignment="1">
      <alignment horizontal="center"/>
    </xf>
    <xf numFmtId="43" fontId="31" fillId="0" borderId="4" xfId="2" applyFont="1" applyBorder="1" applyAlignment="1">
      <alignment horizontal="center" vertical="center"/>
    </xf>
    <xf numFmtId="49" fontId="31" fillId="0" borderId="14" xfId="0" applyNumberFormat="1" applyFont="1" applyBorder="1" applyAlignment="1">
      <alignment horizontal="center" vertical="center" wrapText="1" shrinkToFit="1"/>
    </xf>
    <xf numFmtId="49" fontId="31" fillId="0" borderId="15" xfId="0" applyNumberFormat="1" applyFont="1" applyBorder="1" applyAlignment="1">
      <alignment horizontal="center" vertical="center" wrapText="1" shrinkToFit="1"/>
    </xf>
    <xf numFmtId="0" fontId="50" fillId="0" borderId="0" xfId="1" applyFont="1" applyAlignment="1" applyProtection="1">
      <alignment horizontal="center" vertical="center"/>
    </xf>
    <xf numFmtId="0" fontId="36" fillId="0" borderId="4" xfId="1" applyFont="1" applyBorder="1" applyAlignment="1" applyProtection="1">
      <alignment horizontal="center" vertical="center" wrapText="1"/>
    </xf>
    <xf numFmtId="0" fontId="50" fillId="0" borderId="0" xfId="1" applyFont="1" applyBorder="1" applyAlignment="1" applyProtection="1">
      <alignment horizontal="center" vertical="center"/>
    </xf>
    <xf numFmtId="0" fontId="37" fillId="0" borderId="0" xfId="0" applyFont="1" applyAlignment="1"/>
    <xf numFmtId="0" fontId="43" fillId="0" borderId="4" xfId="1" applyFont="1" applyBorder="1" applyAlignment="1" applyProtection="1">
      <alignment horizontal="center" vertical="center" wrapText="1"/>
    </xf>
    <xf numFmtId="0" fontId="50" fillId="0" borderId="1" xfId="1" applyFont="1" applyBorder="1" applyAlignment="1" applyProtection="1">
      <alignment horizontal="center" vertical="center"/>
    </xf>
    <xf numFmtId="49" fontId="31" fillId="0" borderId="0" xfId="0" applyNumberFormat="1" applyFont="1" applyAlignment="1">
      <alignment horizontal="left" vertical="top" wrapText="1"/>
    </xf>
    <xf numFmtId="49" fontId="61" fillId="0" borderId="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49" fontId="43" fillId="0" borderId="14" xfId="0" applyNumberFormat="1" applyFont="1" applyBorder="1" applyAlignment="1">
      <alignment horizontal="center" vertical="center"/>
    </xf>
    <xf numFmtId="49" fontId="43" fillId="0" borderId="15" xfId="0" applyNumberFormat="1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43" fontId="52" fillId="0" borderId="27" xfId="2" applyFont="1" applyBorder="1" applyAlignment="1">
      <alignment horizontal="center" vertical="center"/>
    </xf>
    <xf numFmtId="43" fontId="52" fillId="0" borderId="35" xfId="2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 vertical="center"/>
    </xf>
    <xf numFmtId="0" fontId="41" fillId="0" borderId="0" xfId="3" applyFont="1" applyAlignment="1">
      <alignment horizontal="center"/>
    </xf>
    <xf numFmtId="0" fontId="71" fillId="0" borderId="0" xfId="3" applyFont="1" applyAlignment="1">
      <alignment horizontal="center"/>
    </xf>
    <xf numFmtId="0" fontId="41" fillId="0" borderId="0" xfId="3" applyFont="1" applyBorder="1" applyAlignment="1">
      <alignment horizontal="center"/>
    </xf>
    <xf numFmtId="0" fontId="41" fillId="0" borderId="1" xfId="3" applyFont="1" applyBorder="1" applyAlignment="1">
      <alignment horizontal="center"/>
    </xf>
    <xf numFmtId="0" fontId="24" fillId="0" borderId="27" xfId="46" applyFont="1" applyBorder="1" applyAlignment="1">
      <alignment horizontal="center"/>
    </xf>
    <xf numFmtId="0" fontId="24" fillId="0" borderId="30" xfId="46" applyFont="1" applyBorder="1" applyAlignment="1">
      <alignment horizontal="center"/>
    </xf>
    <xf numFmtId="0" fontId="24" fillId="0" borderId="35" xfId="46" applyFont="1" applyBorder="1" applyAlignment="1">
      <alignment horizontal="center"/>
    </xf>
    <xf numFmtId="0" fontId="23" fillId="0" borderId="0" xfId="46" applyFont="1" applyAlignment="1">
      <alignment horizontal="center"/>
    </xf>
    <xf numFmtId="0" fontId="23" fillId="0" borderId="1" xfId="46" applyFont="1" applyBorder="1" applyAlignment="1">
      <alignment horizontal="center"/>
    </xf>
    <xf numFmtId="0" fontId="26" fillId="0" borderId="36" xfId="46" applyFont="1" applyBorder="1" applyAlignment="1">
      <alignment horizontal="center"/>
    </xf>
    <xf numFmtId="0" fontId="23" fillId="0" borderId="0" xfId="46" applyFont="1" applyBorder="1" applyAlignment="1">
      <alignment horizontal="center"/>
    </xf>
    <xf numFmtId="0" fontId="26" fillId="0" borderId="0" xfId="46" applyFont="1" applyBorder="1" applyAlignment="1">
      <alignment horizontal="center"/>
    </xf>
    <xf numFmtId="0" fontId="78" fillId="0" borderId="0" xfId="3" applyFont="1"/>
    <xf numFmtId="0" fontId="78" fillId="0" borderId="0" xfId="3" applyFont="1" applyAlignment="1">
      <alignment horizontal="center"/>
    </xf>
    <xf numFmtId="43" fontId="78" fillId="0" borderId="0" xfId="4" applyFont="1" applyAlignment="1">
      <alignment horizontal="center"/>
    </xf>
    <xf numFmtId="43" fontId="78" fillId="0" borderId="0" xfId="4" applyFont="1"/>
    <xf numFmtId="43" fontId="78" fillId="0" borderId="0" xfId="3" applyNumberFormat="1" applyFont="1"/>
    <xf numFmtId="0" fontId="78" fillId="0" borderId="0" xfId="3" applyFont="1" applyBorder="1"/>
    <xf numFmtId="0" fontId="79" fillId="0" borderId="0" xfId="3" applyFont="1" applyBorder="1"/>
  </cellXfs>
  <cellStyles count="49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Comma" xfId="2" builtinId="3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Input" xfId="38"/>
    <cellStyle name="Linked Cell" xfId="39"/>
    <cellStyle name="Neutral" xfId="40"/>
    <cellStyle name="Normal" xfId="0" builtinId="0"/>
    <cellStyle name="Normal_งบรวม 2551" xfId="1"/>
    <cellStyle name="Note" xfId="41"/>
    <cellStyle name="Output" xfId="42"/>
    <cellStyle name="Title" xfId="43"/>
    <cellStyle name="Total" xfId="44"/>
    <cellStyle name="Warning Text" xfId="45"/>
    <cellStyle name="เครื่องหมายจุลภาค 2" xfId="4"/>
    <cellStyle name="เครื่องหมายจุลภาค 3" xfId="47"/>
    <cellStyle name="ปกติ 2" xfId="3"/>
    <cellStyle name="ปกติ 3" xfId="46"/>
    <cellStyle name="ปกติ_ยำ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externalLink" Target="externalLinks/externalLink10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28</xdr:row>
      <xdr:rowOff>238124</xdr:rowOff>
    </xdr:from>
    <xdr:to>
      <xdr:col>8</xdr:col>
      <xdr:colOff>1362075</xdr:colOff>
      <xdr:row>33</xdr:row>
      <xdr:rowOff>194349</xdr:rowOff>
    </xdr:to>
    <xdr:grpSp>
      <xdr:nvGrpSpPr>
        <xdr:cNvPr id="1025" name="กลุ่ม 4"/>
        <xdr:cNvGrpSpPr>
          <a:grpSpLocks/>
        </xdr:cNvGrpSpPr>
      </xdr:nvGrpSpPr>
      <xdr:grpSpPr bwMode="auto">
        <a:xfrm>
          <a:off x="161925" y="8848724"/>
          <a:ext cx="6038850" cy="1413550"/>
          <a:chOff x="228600" y="7781924"/>
          <a:chExt cx="5343526" cy="1284825"/>
        </a:xfrm>
      </xdr:grpSpPr>
      <xdr:sp macro="" textlink="">
        <xdr:nvSpPr>
          <xdr:cNvPr id="2" name="TextBox 1"/>
          <xdr:cNvSpPr txBox="1"/>
        </xdr:nvSpPr>
        <xdr:spPr>
          <a:xfrm>
            <a:off x="228600" y="7781924"/>
            <a:ext cx="1704105" cy="12848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spAutoFit/>
          </a:bodyPr>
          <a:lstStyle/>
          <a:p>
            <a:pPr algn="ctr"/>
            <a:r>
              <a:rPr lang="th-TH" sz="1600">
                <a:latin typeface="TH NiramitIT๙" pitchFamily="2" charset="-34"/>
                <a:cs typeface="TH NiramitIT๙" pitchFamily="2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NiramitIT๙" pitchFamily="2" charset="-34"/>
              <a:cs typeface="TH NiramitIT๙" pitchFamily="2" charset="-34"/>
            </a:endParaRPr>
          </a:p>
          <a:p>
            <a:pPr algn="ctr"/>
            <a:endParaRPr lang="th-TH" sz="800">
              <a:latin typeface="TH NiramitIT๙" pitchFamily="2" charset="-34"/>
              <a:cs typeface="TH NiramitIT๙" pitchFamily="2" charset="-34"/>
            </a:endParaRPr>
          </a:p>
          <a:p>
            <a:pPr algn="ctr"/>
            <a:r>
              <a:rPr lang="th-TH" sz="1600">
                <a:latin typeface="TH NiramitIT๙" pitchFamily="2" charset="-34"/>
                <a:cs typeface="TH NiramitIT๙" pitchFamily="2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NiramitIT๙" pitchFamily="2" charset="-34"/>
                <a:cs typeface="TH NiramitIT๙" pitchFamily="2" charset="-34"/>
              </a:rPr>
              <a:t>(นายไชยยศ  ศักดิ์ศรีศิริสกุล</a:t>
            </a:r>
            <a:r>
              <a:rPr lang="th-TH" sz="1600" baseline="0">
                <a:latin typeface="TH NiramitIT๙" pitchFamily="2" charset="-34"/>
                <a:cs typeface="TH NiramitIT๙" pitchFamily="2" charset="-34"/>
              </a:rPr>
              <a:t>)</a:t>
            </a:r>
          </a:p>
          <a:p>
            <a:pPr algn="ctr"/>
            <a:r>
              <a:rPr lang="th-TH" sz="1600" baseline="0">
                <a:latin typeface="TH NiramitIT๙" pitchFamily="2" charset="-34"/>
                <a:cs typeface="TH NiramitIT๙" pitchFamily="2" charset="-34"/>
              </a:rPr>
              <a:t>ผู้อำนวยการกองคลัง</a:t>
            </a:r>
          </a:p>
        </xdr:txBody>
      </xdr:sp>
      <xdr:sp macro="" textlink="">
        <xdr:nvSpPr>
          <xdr:cNvPr id="3" name="TextBox 2"/>
          <xdr:cNvSpPr txBox="1"/>
        </xdr:nvSpPr>
        <xdr:spPr>
          <a:xfrm>
            <a:off x="1949832" y="7781925"/>
            <a:ext cx="1704105" cy="128087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spAutoFit/>
          </a:bodyPr>
          <a:lstStyle/>
          <a:p>
            <a:pPr algn="ctr"/>
            <a:r>
              <a:rPr lang="th-TH" sz="1600">
                <a:latin typeface="TH NiramitIT๙" pitchFamily="2" charset="-34"/>
                <a:cs typeface="TH NiramitIT๙" pitchFamily="2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NiramitIT๙" pitchFamily="2" charset="-34"/>
              <a:cs typeface="TH NiramitIT๙" pitchFamily="2" charset="-34"/>
            </a:endParaRPr>
          </a:p>
          <a:p>
            <a:pPr algn="ctr"/>
            <a:endParaRPr lang="th-TH" sz="800">
              <a:latin typeface="TH NiramitIT๙" pitchFamily="2" charset="-34"/>
              <a:cs typeface="TH NiramitIT๙" pitchFamily="2" charset="-34"/>
            </a:endParaRPr>
          </a:p>
          <a:p>
            <a:pPr algn="ctr"/>
            <a:r>
              <a:rPr lang="th-TH" sz="1600">
                <a:latin typeface="TH NiramitIT๙" pitchFamily="2" charset="-34"/>
                <a:cs typeface="TH NiramitIT๙" pitchFamily="2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NiramitIT๙" pitchFamily="2" charset="-34"/>
                <a:cs typeface="TH NiramitIT๙" pitchFamily="2" charset="-34"/>
              </a:rPr>
              <a:t>(นางสาวสุริศรี</a:t>
            </a:r>
            <a:r>
              <a:rPr lang="th-TH" sz="1600" baseline="0">
                <a:latin typeface="TH NiramitIT๙" pitchFamily="2" charset="-34"/>
                <a:cs typeface="TH NiramitIT๙" pitchFamily="2" charset="-34"/>
              </a:rPr>
              <a:t>  สารพฤกษ์)</a:t>
            </a:r>
          </a:p>
          <a:p>
            <a:pPr algn="ctr"/>
            <a:r>
              <a:rPr lang="th-TH" sz="1600" baseline="0">
                <a:latin typeface="TH NiramitIT๙" pitchFamily="2" charset="-34"/>
                <a:cs typeface="TH NiramitIT๙" pitchFamily="2" charset="-34"/>
              </a:rPr>
              <a:t>ปลัดเทศบาล</a:t>
            </a:r>
            <a:endParaRPr lang="th-TH" sz="1600">
              <a:latin typeface="TH NiramitIT๙" pitchFamily="2" charset="-34"/>
              <a:cs typeface="TH NiramitIT๙" pitchFamily="2" charset="-34"/>
            </a:endParaRPr>
          </a:p>
        </xdr:txBody>
      </xdr:sp>
      <xdr:sp macro="" textlink="">
        <xdr:nvSpPr>
          <xdr:cNvPr id="4" name="TextBox 3"/>
          <xdr:cNvSpPr txBox="1"/>
        </xdr:nvSpPr>
        <xdr:spPr>
          <a:xfrm>
            <a:off x="3611120" y="7781925"/>
            <a:ext cx="1961006" cy="128087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spAutoFit/>
          </a:bodyPr>
          <a:lstStyle/>
          <a:p>
            <a:pPr algn="ctr"/>
            <a:r>
              <a:rPr lang="th-TH" sz="1600">
                <a:latin typeface="TH NiramitIT๙" pitchFamily="2" charset="-34"/>
                <a:cs typeface="TH NiramitIT๙" pitchFamily="2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NiramitIT๙" pitchFamily="2" charset="-34"/>
              <a:cs typeface="TH NiramitIT๙" pitchFamily="2" charset="-34"/>
            </a:endParaRPr>
          </a:p>
          <a:p>
            <a:pPr algn="ctr"/>
            <a:endParaRPr lang="th-TH" sz="800">
              <a:latin typeface="TH NiramitIT๙" pitchFamily="2" charset="-34"/>
              <a:cs typeface="TH NiramitIT๙" pitchFamily="2" charset="-34"/>
            </a:endParaRPr>
          </a:p>
          <a:p>
            <a:pPr algn="ctr"/>
            <a:r>
              <a:rPr lang="th-TH" sz="1600">
                <a:latin typeface="TH NiramitIT๙" pitchFamily="2" charset="-34"/>
                <a:cs typeface="TH NiramitIT๙" pitchFamily="2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NiramitIT๙" pitchFamily="2" charset="-34"/>
                <a:cs typeface="TH NiramitIT๙" pitchFamily="2" charset="-34"/>
              </a:rPr>
              <a:t>(นายอุดม  อิ่นคำ</a:t>
            </a:r>
            <a:r>
              <a:rPr lang="th-TH" sz="1600" baseline="0">
                <a:latin typeface="TH NiramitIT๙" pitchFamily="2" charset="-34"/>
                <a:cs typeface="TH NiramitIT๙" pitchFamily="2" charset="-34"/>
              </a:rPr>
              <a:t>)</a:t>
            </a:r>
          </a:p>
          <a:p>
            <a:pPr algn="ctr"/>
            <a:r>
              <a:rPr lang="th-TH" sz="1600" baseline="0">
                <a:latin typeface="TH NiramitIT๙" pitchFamily="2" charset="-34"/>
                <a:cs typeface="TH NiramitIT๙" pitchFamily="2" charset="-34"/>
              </a:rPr>
              <a:t>นายกเทศมนตรีตำบลแม่คือ</a:t>
            </a:r>
            <a:endParaRPr lang="th-TH" sz="1600">
              <a:latin typeface="TH NiramitIT๙" pitchFamily="2" charset="-34"/>
              <a:cs typeface="TH NiramitIT๙" pitchFamily="2" charset="-34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30</xdr:row>
      <xdr:rowOff>228597</xdr:rowOff>
    </xdr:from>
    <xdr:to>
      <xdr:col>7</xdr:col>
      <xdr:colOff>619125</xdr:colOff>
      <xdr:row>35</xdr:row>
      <xdr:rowOff>190503</xdr:rowOff>
    </xdr:to>
    <xdr:grpSp>
      <xdr:nvGrpSpPr>
        <xdr:cNvPr id="2049" name="กลุ่ม 9"/>
        <xdr:cNvGrpSpPr>
          <a:grpSpLocks/>
        </xdr:cNvGrpSpPr>
      </xdr:nvGrpSpPr>
      <xdr:grpSpPr bwMode="auto">
        <a:xfrm>
          <a:off x="542925" y="8772522"/>
          <a:ext cx="8505825" cy="1485906"/>
          <a:chOff x="228600" y="7781918"/>
          <a:chExt cx="5343526" cy="1311517"/>
        </a:xfrm>
      </xdr:grpSpPr>
      <xdr:sp macro="" textlink="">
        <xdr:nvSpPr>
          <xdr:cNvPr id="11" name="TextBox 10"/>
          <xdr:cNvSpPr txBox="1"/>
        </xdr:nvSpPr>
        <xdr:spPr>
          <a:xfrm>
            <a:off x="228600" y="7781923"/>
            <a:ext cx="1707919" cy="13115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spAutoFit/>
          </a:bodyPr>
          <a:lstStyle/>
          <a:p>
            <a:pPr algn="ctr"/>
            <a:r>
              <a:rPr lang="th-TH" sz="1600">
                <a:latin typeface="TH NiramitIT๙" pitchFamily="2" charset="-34"/>
                <a:cs typeface="TH NiramitIT๙" pitchFamily="2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NiramitIT๙" pitchFamily="2" charset="-34"/>
              <a:cs typeface="TH NiramitIT๙" pitchFamily="2" charset="-34"/>
            </a:endParaRPr>
          </a:p>
          <a:p>
            <a:pPr algn="ctr"/>
            <a:endParaRPr lang="th-TH" sz="800">
              <a:latin typeface="TH NiramitIT๙" pitchFamily="2" charset="-34"/>
              <a:cs typeface="TH NiramitIT๙" pitchFamily="2" charset="-34"/>
            </a:endParaRPr>
          </a:p>
          <a:p>
            <a:pPr algn="ctr"/>
            <a:r>
              <a:rPr lang="th-TH" sz="1600">
                <a:latin typeface="TH NiramitIT๙" pitchFamily="2" charset="-34"/>
                <a:cs typeface="TH NiramitIT๙" pitchFamily="2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NiramitIT๙" pitchFamily="2" charset="-34"/>
                <a:cs typeface="TH NiramitIT๙" pitchFamily="2" charset="-34"/>
              </a:rPr>
              <a:t>(นายไชยยศ  ศักดิ์ศรีศิริสกุล</a:t>
            </a:r>
            <a:r>
              <a:rPr lang="th-TH" sz="1600" baseline="0">
                <a:latin typeface="TH NiramitIT๙" pitchFamily="2" charset="-34"/>
                <a:cs typeface="TH NiramitIT๙" pitchFamily="2" charset="-34"/>
              </a:rPr>
              <a:t>)</a:t>
            </a:r>
          </a:p>
          <a:p>
            <a:pPr algn="ctr"/>
            <a:r>
              <a:rPr lang="th-TH" sz="1600" baseline="0">
                <a:latin typeface="TH NiramitIT๙" pitchFamily="2" charset="-34"/>
                <a:cs typeface="TH NiramitIT๙" pitchFamily="2" charset="-34"/>
              </a:rPr>
              <a:t>ผู้อำนวยการกองคลัง</a:t>
            </a:r>
            <a:endParaRPr lang="th-TH" sz="1600">
              <a:latin typeface="TH NiramitIT๙" pitchFamily="2" charset="-34"/>
              <a:cs typeface="TH NiramitIT๙" pitchFamily="2" charset="-34"/>
            </a:endParaRPr>
          </a:p>
        </xdr:txBody>
      </xdr:sp>
      <xdr:sp macro="" textlink="">
        <xdr:nvSpPr>
          <xdr:cNvPr id="12" name="TextBox 11"/>
          <xdr:cNvSpPr txBox="1"/>
        </xdr:nvSpPr>
        <xdr:spPr>
          <a:xfrm>
            <a:off x="1955356" y="7781921"/>
            <a:ext cx="1701640" cy="13115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spAutoFit/>
          </a:bodyPr>
          <a:lstStyle/>
          <a:p>
            <a:pPr algn="ctr"/>
            <a:r>
              <a:rPr lang="th-TH" sz="1600">
                <a:latin typeface="TH NiramitIT๙" pitchFamily="2" charset="-34"/>
                <a:cs typeface="TH NiramitIT๙" pitchFamily="2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NiramitIT๙" pitchFamily="2" charset="-34"/>
              <a:cs typeface="TH NiramitIT๙" pitchFamily="2" charset="-34"/>
            </a:endParaRPr>
          </a:p>
          <a:p>
            <a:pPr algn="ctr"/>
            <a:endParaRPr lang="th-TH" sz="800">
              <a:latin typeface="TH NiramitIT๙" pitchFamily="2" charset="-34"/>
              <a:cs typeface="TH NiramitIT๙" pitchFamily="2" charset="-34"/>
            </a:endParaRPr>
          </a:p>
          <a:p>
            <a:pPr algn="ctr"/>
            <a:r>
              <a:rPr lang="th-TH" sz="1600">
                <a:latin typeface="TH NiramitIT๙" pitchFamily="2" charset="-34"/>
                <a:cs typeface="TH NiramitIT๙" pitchFamily="2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NiramitIT๙" pitchFamily="2" charset="-34"/>
                <a:cs typeface="TH NiramitIT๙" pitchFamily="2" charset="-34"/>
              </a:rPr>
              <a:t>(นางสาวสุริศรี  สารพฤกษ์</a:t>
            </a:r>
            <a:r>
              <a:rPr lang="th-TH" sz="1600" baseline="0">
                <a:latin typeface="TH NiramitIT๙" pitchFamily="2" charset="-34"/>
                <a:cs typeface="TH NiramitIT๙" pitchFamily="2" charset="-34"/>
              </a:rPr>
              <a:t>)</a:t>
            </a:r>
          </a:p>
          <a:p>
            <a:pPr algn="ctr"/>
            <a:r>
              <a:rPr lang="th-TH" sz="1600" baseline="0">
                <a:latin typeface="TH NiramitIT๙" pitchFamily="2" charset="-34"/>
                <a:cs typeface="TH NiramitIT๙" pitchFamily="2" charset="-34"/>
              </a:rPr>
              <a:t>ปลัดเทศบาล</a:t>
            </a:r>
            <a:endParaRPr lang="th-TH" sz="1600">
              <a:latin typeface="TH NiramitIT๙" pitchFamily="2" charset="-34"/>
              <a:cs typeface="TH NiramitIT๙" pitchFamily="2" charset="-34"/>
            </a:endParaRPr>
          </a:p>
        </xdr:txBody>
      </xdr:sp>
      <xdr:sp macro="" textlink="">
        <xdr:nvSpPr>
          <xdr:cNvPr id="13" name="TextBox 12"/>
          <xdr:cNvSpPr txBox="1"/>
        </xdr:nvSpPr>
        <xdr:spPr>
          <a:xfrm>
            <a:off x="3613042" y="7781918"/>
            <a:ext cx="1959084" cy="131151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spAutoFit/>
          </a:bodyPr>
          <a:lstStyle/>
          <a:p>
            <a:pPr algn="ctr"/>
            <a:r>
              <a:rPr lang="th-TH" sz="1600">
                <a:latin typeface="TH NiramitIT๙" pitchFamily="2" charset="-34"/>
                <a:cs typeface="TH NiramitIT๙" pitchFamily="2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NiramitIT๙" pitchFamily="2" charset="-34"/>
              <a:cs typeface="TH NiramitIT๙" pitchFamily="2" charset="-34"/>
            </a:endParaRPr>
          </a:p>
          <a:p>
            <a:pPr algn="ctr"/>
            <a:endParaRPr lang="th-TH" sz="800">
              <a:latin typeface="TH NiramitIT๙" pitchFamily="2" charset="-34"/>
              <a:cs typeface="TH NiramitIT๙" pitchFamily="2" charset="-34"/>
            </a:endParaRPr>
          </a:p>
          <a:p>
            <a:pPr algn="ctr"/>
            <a:r>
              <a:rPr lang="th-TH" sz="1600">
                <a:latin typeface="TH NiramitIT๙" pitchFamily="2" charset="-34"/>
                <a:cs typeface="TH NiramitIT๙" pitchFamily="2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NiramitIT๙" pitchFamily="2" charset="-34"/>
                <a:cs typeface="TH NiramitIT๙" pitchFamily="2" charset="-34"/>
              </a:rPr>
              <a:t>(นายอุดม  อิ่นคำ</a:t>
            </a:r>
            <a:r>
              <a:rPr lang="th-TH" sz="1600" baseline="0">
                <a:latin typeface="TH NiramitIT๙" pitchFamily="2" charset="-34"/>
                <a:cs typeface="TH NiramitIT๙" pitchFamily="2" charset="-34"/>
              </a:rPr>
              <a:t>)</a:t>
            </a:r>
          </a:p>
          <a:p>
            <a:pPr algn="ctr"/>
            <a:r>
              <a:rPr lang="th-TH" sz="1600" baseline="0">
                <a:latin typeface="TH NiramitIT๙" pitchFamily="2" charset="-34"/>
                <a:cs typeface="TH NiramitIT๙" pitchFamily="2" charset="-34"/>
              </a:rPr>
              <a:t>นายกเทศมนตรีตำบลแม่คือ</a:t>
            </a:r>
            <a:endParaRPr lang="th-TH" sz="1600">
              <a:latin typeface="TH NiramitIT๙" pitchFamily="2" charset="-34"/>
              <a:cs typeface="TH NiramitIT๙" pitchFamily="2" charset="-34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25</xdr:row>
      <xdr:rowOff>1</xdr:rowOff>
    </xdr:from>
    <xdr:to>
      <xdr:col>3</xdr:col>
      <xdr:colOff>1200150</xdr:colOff>
      <xdr:row>29</xdr:row>
      <xdr:rowOff>249921</xdr:rowOff>
    </xdr:to>
    <xdr:grpSp>
      <xdr:nvGrpSpPr>
        <xdr:cNvPr id="3073" name="กลุ่ม 5"/>
        <xdr:cNvGrpSpPr>
          <a:grpSpLocks/>
        </xdr:cNvGrpSpPr>
      </xdr:nvGrpSpPr>
      <xdr:grpSpPr bwMode="auto">
        <a:xfrm>
          <a:off x="95250" y="7877176"/>
          <a:ext cx="6334125" cy="1469120"/>
          <a:chOff x="228600" y="7781924"/>
          <a:chExt cx="5343526" cy="1313731"/>
        </a:xfrm>
      </xdr:grpSpPr>
      <xdr:sp macro="" textlink="">
        <xdr:nvSpPr>
          <xdr:cNvPr id="7" name="TextBox 6"/>
          <xdr:cNvSpPr txBox="1"/>
        </xdr:nvSpPr>
        <xdr:spPr>
          <a:xfrm>
            <a:off x="228600" y="7781924"/>
            <a:ext cx="1703500" cy="131373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spAutoFit/>
          </a:bodyPr>
          <a:lstStyle/>
          <a:p>
            <a:pPr algn="ctr"/>
            <a:r>
              <a:rPr lang="th-TH" sz="1600">
                <a:latin typeface="TH NiramitIT๙" pitchFamily="2" charset="-34"/>
                <a:cs typeface="TH NiramitIT๙" pitchFamily="2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NiramitIT๙" pitchFamily="2" charset="-34"/>
              <a:cs typeface="TH NiramitIT๙" pitchFamily="2" charset="-34"/>
            </a:endParaRPr>
          </a:p>
          <a:p>
            <a:pPr algn="ctr"/>
            <a:endParaRPr lang="th-TH" sz="800">
              <a:latin typeface="TH NiramitIT๙" pitchFamily="2" charset="-34"/>
              <a:cs typeface="TH NiramitIT๙" pitchFamily="2" charset="-34"/>
            </a:endParaRPr>
          </a:p>
          <a:p>
            <a:pPr algn="ctr"/>
            <a:r>
              <a:rPr lang="th-TH" sz="1600">
                <a:latin typeface="TH NiramitIT๙" pitchFamily="2" charset="-34"/>
                <a:cs typeface="TH NiramitIT๙" pitchFamily="2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NiramitIT๙" pitchFamily="2" charset="-34"/>
                <a:cs typeface="TH NiramitIT๙" pitchFamily="2" charset="-34"/>
              </a:rPr>
              <a:t>(นายไชยยศ  ศักดิ์ศรีศิริสกุล</a:t>
            </a:r>
            <a:r>
              <a:rPr lang="th-TH" sz="1600" baseline="0">
                <a:latin typeface="TH NiramitIT๙" pitchFamily="2" charset="-34"/>
                <a:cs typeface="TH NiramitIT๙" pitchFamily="2" charset="-34"/>
              </a:rPr>
              <a:t>)</a:t>
            </a:r>
          </a:p>
          <a:p>
            <a:pPr algn="ctr"/>
            <a:r>
              <a:rPr lang="th-TH" sz="1600" baseline="0">
                <a:latin typeface="TH NiramitIT๙" pitchFamily="2" charset="-34"/>
                <a:cs typeface="TH NiramitIT๙" pitchFamily="2" charset="-34"/>
              </a:rPr>
              <a:t>ผู้อำนวยการกองคลัง</a:t>
            </a:r>
            <a:endParaRPr lang="th-TH" sz="1600">
              <a:latin typeface="TH NiramitIT๙" pitchFamily="2" charset="-34"/>
              <a:cs typeface="TH NiramitIT๙" pitchFamily="2" charset="-34"/>
            </a:endParaRPr>
          </a:p>
        </xdr:txBody>
      </xdr:sp>
      <xdr:sp macro="" textlink="">
        <xdr:nvSpPr>
          <xdr:cNvPr id="8" name="TextBox 7"/>
          <xdr:cNvSpPr txBox="1"/>
        </xdr:nvSpPr>
        <xdr:spPr>
          <a:xfrm>
            <a:off x="1956206" y="7781924"/>
            <a:ext cx="1703500" cy="131373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spAutoFit/>
          </a:bodyPr>
          <a:lstStyle/>
          <a:p>
            <a:pPr algn="ctr"/>
            <a:r>
              <a:rPr lang="th-TH" sz="1600">
                <a:latin typeface="TH NiramitIT๙" pitchFamily="2" charset="-34"/>
                <a:cs typeface="TH NiramitIT๙" pitchFamily="2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NiramitIT๙" pitchFamily="2" charset="-34"/>
              <a:cs typeface="TH NiramitIT๙" pitchFamily="2" charset="-34"/>
            </a:endParaRPr>
          </a:p>
          <a:p>
            <a:pPr algn="ctr"/>
            <a:endParaRPr lang="th-TH" sz="800">
              <a:latin typeface="TH NiramitIT๙" pitchFamily="2" charset="-34"/>
              <a:cs typeface="TH NiramitIT๙" pitchFamily="2" charset="-34"/>
            </a:endParaRPr>
          </a:p>
          <a:p>
            <a:pPr algn="ctr"/>
            <a:r>
              <a:rPr lang="th-TH" sz="1600">
                <a:latin typeface="TH NiramitIT๙" pitchFamily="2" charset="-34"/>
                <a:cs typeface="TH NiramitIT๙" pitchFamily="2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NiramitIT๙" pitchFamily="2" charset="-34"/>
                <a:cs typeface="TH NiramitIT๙" pitchFamily="2" charset="-34"/>
              </a:rPr>
              <a:t>(นางสาวสุริศรี  สารพฤกษ์</a:t>
            </a:r>
            <a:r>
              <a:rPr lang="th-TH" sz="1600" baseline="0">
                <a:latin typeface="TH NiramitIT๙" pitchFamily="2" charset="-34"/>
                <a:cs typeface="TH NiramitIT๙" pitchFamily="2" charset="-34"/>
              </a:rPr>
              <a:t>)</a:t>
            </a:r>
          </a:p>
          <a:p>
            <a:pPr algn="ctr"/>
            <a:r>
              <a:rPr lang="th-TH" sz="1600" baseline="0">
                <a:latin typeface="TH NiramitIT๙" pitchFamily="2" charset="-34"/>
                <a:cs typeface="TH NiramitIT๙" pitchFamily="2" charset="-34"/>
              </a:rPr>
              <a:t>ปลัดเทศบาล</a:t>
            </a:r>
            <a:endParaRPr lang="th-TH" sz="1600">
              <a:latin typeface="TH NiramitIT๙" pitchFamily="2" charset="-34"/>
              <a:cs typeface="TH NiramitIT๙" pitchFamily="2" charset="-34"/>
            </a:endParaRPr>
          </a:p>
        </xdr:txBody>
      </xdr:sp>
      <xdr:sp macro="" textlink="">
        <xdr:nvSpPr>
          <xdr:cNvPr id="9" name="TextBox 8"/>
          <xdr:cNvSpPr txBox="1"/>
        </xdr:nvSpPr>
        <xdr:spPr>
          <a:xfrm>
            <a:off x="3611494" y="7781924"/>
            <a:ext cx="1960632" cy="131373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spAutoFit/>
          </a:bodyPr>
          <a:lstStyle/>
          <a:p>
            <a:pPr algn="ctr"/>
            <a:r>
              <a:rPr lang="th-TH" sz="1600">
                <a:latin typeface="TH NiramitIT๙" pitchFamily="2" charset="-34"/>
                <a:cs typeface="TH NiramitIT๙" pitchFamily="2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NiramitIT๙" pitchFamily="2" charset="-34"/>
              <a:cs typeface="TH NiramitIT๙" pitchFamily="2" charset="-34"/>
            </a:endParaRPr>
          </a:p>
          <a:p>
            <a:pPr algn="ctr"/>
            <a:endParaRPr lang="th-TH" sz="800">
              <a:latin typeface="TH NiramitIT๙" pitchFamily="2" charset="-34"/>
              <a:cs typeface="TH NiramitIT๙" pitchFamily="2" charset="-34"/>
            </a:endParaRPr>
          </a:p>
          <a:p>
            <a:pPr algn="ctr"/>
            <a:r>
              <a:rPr lang="th-TH" sz="1600">
                <a:latin typeface="TH NiramitIT๙" pitchFamily="2" charset="-34"/>
                <a:cs typeface="TH NiramitIT๙" pitchFamily="2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NiramitIT๙" pitchFamily="2" charset="-34"/>
                <a:cs typeface="TH NiramitIT๙" pitchFamily="2" charset="-34"/>
              </a:rPr>
              <a:t>(นายอุดม  อิ่นคำ</a:t>
            </a:r>
            <a:r>
              <a:rPr lang="th-TH" sz="1600" baseline="0">
                <a:latin typeface="TH NiramitIT๙" pitchFamily="2" charset="-34"/>
                <a:cs typeface="TH NiramitIT๙" pitchFamily="2" charset="-34"/>
              </a:rPr>
              <a:t>)</a:t>
            </a:r>
          </a:p>
          <a:p>
            <a:pPr algn="ctr"/>
            <a:r>
              <a:rPr lang="th-TH" sz="1600" baseline="0">
                <a:latin typeface="TH NiramitIT๙" pitchFamily="2" charset="-34"/>
                <a:cs typeface="TH NiramitIT๙" pitchFamily="2" charset="-34"/>
              </a:rPr>
              <a:t>นายกเทศมนตรีตำบลแม่คือ</a:t>
            </a:r>
            <a:endParaRPr lang="th-TH" sz="1600">
              <a:latin typeface="TH NiramitIT๙" pitchFamily="2" charset="-34"/>
              <a:cs typeface="TH NiramitIT๙" pitchFamily="2" charset="-34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66676</xdr:colOff>
      <xdr:row>35</xdr:row>
      <xdr:rowOff>342900</xdr:rowOff>
    </xdr:from>
    <xdr:to>
      <xdr:col>6</xdr:col>
      <xdr:colOff>161926</xdr:colOff>
      <xdr:row>40</xdr:row>
      <xdr:rowOff>276225</xdr:rowOff>
    </xdr:to>
    <xdr:sp macro="" textlink="">
      <xdr:nvSpPr>
        <xdr:cNvPr id="10" name="วงเล็บปีกกาขวา 9"/>
        <xdr:cNvSpPr/>
      </xdr:nvSpPr>
      <xdr:spPr>
        <a:xfrm>
          <a:off x="7305676" y="12658725"/>
          <a:ext cx="95250" cy="23717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6</xdr:col>
      <xdr:colOff>171450</xdr:colOff>
      <xdr:row>36</xdr:row>
      <xdr:rowOff>533400</xdr:rowOff>
    </xdr:from>
    <xdr:to>
      <xdr:col>7</xdr:col>
      <xdr:colOff>66675</xdr:colOff>
      <xdr:row>38</xdr:row>
      <xdr:rowOff>200025</xdr:rowOff>
    </xdr:to>
    <xdr:sp macro="" textlink="">
      <xdr:nvSpPr>
        <xdr:cNvPr id="11" name="TextBox 10"/>
        <xdr:cNvSpPr txBox="1"/>
      </xdr:nvSpPr>
      <xdr:spPr>
        <a:xfrm>
          <a:off x="7410450" y="13458825"/>
          <a:ext cx="83820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400">
              <a:latin typeface="TH NiramitIT๙" pitchFamily="2" charset="-34"/>
              <a:cs typeface="TH NiramitIT๙" pitchFamily="2" charset="-34"/>
            </a:rPr>
            <a:t>รายจ่ายค้างจ่ายระหว่างดำเนินการ</a:t>
          </a:r>
        </a:p>
        <a:p>
          <a:endParaRPr lang="th-TH" sz="1100"/>
        </a:p>
      </xdr:txBody>
    </xdr:sp>
    <xdr:clientData/>
  </xdr:twoCellAnchor>
  <xdr:twoCellAnchor>
    <xdr:from>
      <xdr:col>6</xdr:col>
      <xdr:colOff>47625</xdr:colOff>
      <xdr:row>10</xdr:row>
      <xdr:rowOff>0</xdr:rowOff>
    </xdr:from>
    <xdr:to>
      <xdr:col>6</xdr:col>
      <xdr:colOff>142875</xdr:colOff>
      <xdr:row>15</xdr:row>
      <xdr:rowOff>238125</xdr:rowOff>
    </xdr:to>
    <xdr:sp macro="" textlink="">
      <xdr:nvSpPr>
        <xdr:cNvPr id="12" name="วงเล็บปีกกาขวา 11"/>
        <xdr:cNvSpPr/>
      </xdr:nvSpPr>
      <xdr:spPr>
        <a:xfrm>
          <a:off x="7286625" y="3171825"/>
          <a:ext cx="95250" cy="23717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6</xdr:col>
      <xdr:colOff>209550</xdr:colOff>
      <xdr:row>12</xdr:row>
      <xdr:rowOff>57150</xdr:rowOff>
    </xdr:from>
    <xdr:to>
      <xdr:col>7</xdr:col>
      <xdr:colOff>104775</xdr:colOff>
      <xdr:row>13</xdr:row>
      <xdr:rowOff>142875</xdr:rowOff>
    </xdr:to>
    <xdr:sp macro="" textlink="">
      <xdr:nvSpPr>
        <xdr:cNvPr id="19" name="TextBox 18"/>
        <xdr:cNvSpPr txBox="1"/>
      </xdr:nvSpPr>
      <xdr:spPr>
        <a:xfrm>
          <a:off x="7448550" y="4143375"/>
          <a:ext cx="838200" cy="695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400">
              <a:latin typeface="TH NiramitIT๙" pitchFamily="2" charset="-34"/>
              <a:cs typeface="TH NiramitIT๙" pitchFamily="2" charset="-34"/>
            </a:rPr>
            <a:t>รายจ่าย  ค้างจ่าย</a:t>
          </a:r>
        </a:p>
        <a:p>
          <a:endParaRPr lang="th-TH" sz="1100"/>
        </a:p>
      </xdr:txBody>
    </xdr:sp>
    <xdr:clientData/>
  </xdr:twoCellAnchor>
  <xdr:twoCellAnchor>
    <xdr:from>
      <xdr:col>5</xdr:col>
      <xdr:colOff>1295399</xdr:colOff>
      <xdr:row>21</xdr:row>
      <xdr:rowOff>238124</xdr:rowOff>
    </xdr:from>
    <xdr:to>
      <xdr:col>6</xdr:col>
      <xdr:colOff>257174</xdr:colOff>
      <xdr:row>29</xdr:row>
      <xdr:rowOff>161925</xdr:rowOff>
    </xdr:to>
    <xdr:sp macro="" textlink="">
      <xdr:nvSpPr>
        <xdr:cNvPr id="20" name="วงเล็บปีกกาขวา 19"/>
        <xdr:cNvSpPr/>
      </xdr:nvSpPr>
      <xdr:spPr>
        <a:xfrm>
          <a:off x="6943724" y="8201024"/>
          <a:ext cx="257175" cy="2971801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6</xdr:col>
      <xdr:colOff>257175</xdr:colOff>
      <xdr:row>24</xdr:row>
      <xdr:rowOff>276225</xdr:rowOff>
    </xdr:from>
    <xdr:to>
      <xdr:col>7</xdr:col>
      <xdr:colOff>152400</xdr:colOff>
      <xdr:row>26</xdr:row>
      <xdr:rowOff>57150</xdr:rowOff>
    </xdr:to>
    <xdr:sp macro="" textlink="">
      <xdr:nvSpPr>
        <xdr:cNvPr id="21" name="TextBox 20"/>
        <xdr:cNvSpPr txBox="1"/>
      </xdr:nvSpPr>
      <xdr:spPr>
        <a:xfrm>
          <a:off x="7200900" y="9458325"/>
          <a:ext cx="752475" cy="695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400">
              <a:latin typeface="TH NiramitIT๙" pitchFamily="2" charset="-34"/>
              <a:cs typeface="TH NiramitIT๙" pitchFamily="2" charset="-34"/>
            </a:rPr>
            <a:t>รายจ่าย  ค้างจ่าย</a:t>
          </a:r>
        </a:p>
        <a:p>
          <a:endParaRPr lang="th-TH" sz="1100"/>
        </a:p>
      </xdr:txBody>
    </xdr:sp>
    <xdr:clientData/>
  </xdr:twoCellAnchor>
  <xdr:twoCellAnchor>
    <xdr:from>
      <xdr:col>6</xdr:col>
      <xdr:colOff>114300</xdr:colOff>
      <xdr:row>32</xdr:row>
      <xdr:rowOff>276225</xdr:rowOff>
    </xdr:from>
    <xdr:to>
      <xdr:col>7</xdr:col>
      <xdr:colOff>9525</xdr:colOff>
      <xdr:row>34</xdr:row>
      <xdr:rowOff>57150</xdr:rowOff>
    </xdr:to>
    <xdr:sp macro="" textlink="">
      <xdr:nvSpPr>
        <xdr:cNvPr id="8" name="TextBox 7"/>
        <xdr:cNvSpPr txBox="1"/>
      </xdr:nvSpPr>
      <xdr:spPr>
        <a:xfrm>
          <a:off x="7058025" y="12506325"/>
          <a:ext cx="752475" cy="695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400">
              <a:latin typeface="TH NiramitIT๙" pitchFamily="2" charset="-34"/>
              <a:cs typeface="TH NiramitIT๙" pitchFamily="2" charset="-34"/>
            </a:rPr>
            <a:t>รายจ่าย  ค้างจ่าย</a:t>
          </a:r>
        </a:p>
        <a:p>
          <a:endParaRPr lang="th-TH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27</xdr:row>
      <xdr:rowOff>200028</xdr:rowOff>
    </xdr:from>
    <xdr:to>
      <xdr:col>8</xdr:col>
      <xdr:colOff>885825</xdr:colOff>
      <xdr:row>32</xdr:row>
      <xdr:rowOff>223742</xdr:rowOff>
    </xdr:to>
    <xdr:grpSp>
      <xdr:nvGrpSpPr>
        <xdr:cNvPr id="5121" name="กลุ่ม 5"/>
        <xdr:cNvGrpSpPr>
          <a:grpSpLocks/>
        </xdr:cNvGrpSpPr>
      </xdr:nvGrpSpPr>
      <xdr:grpSpPr bwMode="auto">
        <a:xfrm>
          <a:off x="133350" y="8620128"/>
          <a:ext cx="5448300" cy="1547714"/>
          <a:chOff x="228600" y="7781922"/>
          <a:chExt cx="5343526" cy="1355534"/>
        </a:xfrm>
      </xdr:grpSpPr>
      <xdr:sp macro="" textlink="">
        <xdr:nvSpPr>
          <xdr:cNvPr id="7" name="TextBox 6"/>
          <xdr:cNvSpPr txBox="1"/>
        </xdr:nvSpPr>
        <xdr:spPr>
          <a:xfrm>
            <a:off x="228600" y="7781922"/>
            <a:ext cx="1703190" cy="135553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spAutoFit/>
          </a:bodyPr>
          <a:lstStyle/>
          <a:p>
            <a:pPr algn="ctr"/>
            <a:r>
              <a:rPr lang="th-TH" sz="1400">
                <a:latin typeface="TH NiramitIT๙" pitchFamily="2" charset="-34"/>
                <a:cs typeface="TH NiramitIT๙" pitchFamily="2" charset="-34"/>
              </a:rPr>
              <a:t>ตรวจแล้วถูกต้อง</a:t>
            </a:r>
          </a:p>
          <a:p>
            <a:pPr algn="ctr"/>
            <a:endParaRPr lang="en-US" sz="1400">
              <a:latin typeface="TH NiramitIT๙" pitchFamily="2" charset="-34"/>
              <a:cs typeface="TH NiramitIT๙" pitchFamily="2" charset="-34"/>
            </a:endParaRPr>
          </a:p>
          <a:p>
            <a:pPr algn="ctr"/>
            <a:endParaRPr lang="th-TH" sz="1400">
              <a:latin typeface="TH NiramitIT๙" pitchFamily="2" charset="-34"/>
              <a:cs typeface="TH NiramitIT๙" pitchFamily="2" charset="-34"/>
            </a:endParaRPr>
          </a:p>
          <a:p>
            <a:pPr algn="ctr"/>
            <a:r>
              <a:rPr lang="th-TH" sz="1400">
                <a:latin typeface="TH NiramitIT๙" pitchFamily="2" charset="-34"/>
                <a:cs typeface="TH NiramitIT๙" pitchFamily="2" charset="-34"/>
              </a:rPr>
              <a:t>.....................................</a:t>
            </a:r>
          </a:p>
          <a:p>
            <a:pPr algn="ctr"/>
            <a:r>
              <a:rPr lang="th-TH" sz="1400">
                <a:latin typeface="TH NiramitIT๙" pitchFamily="2" charset="-34"/>
                <a:cs typeface="TH NiramitIT๙" pitchFamily="2" charset="-34"/>
              </a:rPr>
              <a:t>(นายไชยยศ</a:t>
            </a:r>
            <a:r>
              <a:rPr lang="th-TH" sz="1400" baseline="0">
                <a:latin typeface="TH NiramitIT๙" pitchFamily="2" charset="-34"/>
                <a:cs typeface="TH NiramitIT๙" pitchFamily="2" charset="-34"/>
              </a:rPr>
              <a:t>  ศักดิ์ศรีศิริสกุล)</a:t>
            </a:r>
          </a:p>
          <a:p>
            <a:pPr algn="ctr"/>
            <a:r>
              <a:rPr lang="th-TH" sz="1400" baseline="0">
                <a:latin typeface="TH NiramitIT๙" pitchFamily="2" charset="-34"/>
                <a:cs typeface="TH NiramitIT๙" pitchFamily="2" charset="-34"/>
              </a:rPr>
              <a:t>ผู้อำนวยการกองคลัง</a:t>
            </a:r>
            <a:endParaRPr lang="th-TH" sz="1400">
              <a:latin typeface="TH NiramitIT๙" pitchFamily="2" charset="-34"/>
              <a:cs typeface="TH NiramitIT๙" pitchFamily="2" charset="-34"/>
            </a:endParaRPr>
          </a:p>
        </xdr:txBody>
      </xdr:sp>
      <xdr:sp macro="" textlink="">
        <xdr:nvSpPr>
          <xdr:cNvPr id="8" name="TextBox 7"/>
          <xdr:cNvSpPr txBox="1"/>
        </xdr:nvSpPr>
        <xdr:spPr>
          <a:xfrm>
            <a:off x="1950507" y="7781923"/>
            <a:ext cx="1703190" cy="135070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spAutoFit/>
          </a:bodyPr>
          <a:lstStyle/>
          <a:p>
            <a:pPr algn="ctr"/>
            <a:r>
              <a:rPr lang="th-TH" sz="1400">
                <a:latin typeface="TH NiramitIT๙" pitchFamily="2" charset="-34"/>
                <a:cs typeface="TH NiramitIT๙" pitchFamily="2" charset="-34"/>
              </a:rPr>
              <a:t>ตรวจแล้วถูกต้อง</a:t>
            </a:r>
          </a:p>
          <a:p>
            <a:pPr algn="ctr"/>
            <a:endParaRPr lang="en-US" sz="1400">
              <a:latin typeface="TH NiramitIT๙" pitchFamily="2" charset="-34"/>
              <a:cs typeface="TH NiramitIT๙" pitchFamily="2" charset="-34"/>
            </a:endParaRPr>
          </a:p>
          <a:p>
            <a:pPr algn="ctr"/>
            <a:endParaRPr lang="th-TH" sz="1400">
              <a:latin typeface="TH NiramitIT๙" pitchFamily="2" charset="-34"/>
              <a:cs typeface="TH NiramitIT๙" pitchFamily="2" charset="-34"/>
            </a:endParaRPr>
          </a:p>
          <a:p>
            <a:pPr algn="ctr"/>
            <a:r>
              <a:rPr lang="th-TH" sz="1400">
                <a:latin typeface="TH NiramitIT๙" pitchFamily="2" charset="-34"/>
                <a:cs typeface="TH NiramitIT๙" pitchFamily="2" charset="-34"/>
              </a:rPr>
              <a:t>.....................................</a:t>
            </a:r>
          </a:p>
          <a:p>
            <a:pPr algn="ctr"/>
            <a:r>
              <a:rPr lang="th-TH" sz="1400">
                <a:latin typeface="TH NiramitIT๙" pitchFamily="2" charset="-34"/>
                <a:cs typeface="TH NiramitIT๙" pitchFamily="2" charset="-34"/>
              </a:rPr>
              <a:t>(นางสาวสุริศรี  สารพฤกษ์</a:t>
            </a:r>
            <a:r>
              <a:rPr lang="th-TH" sz="1400" baseline="0">
                <a:latin typeface="TH NiramitIT๙" pitchFamily="2" charset="-34"/>
                <a:cs typeface="TH NiramitIT๙" pitchFamily="2" charset="-34"/>
              </a:rPr>
              <a:t>)</a:t>
            </a:r>
          </a:p>
          <a:p>
            <a:pPr algn="ctr"/>
            <a:r>
              <a:rPr lang="th-TH" sz="1400" baseline="0">
                <a:latin typeface="TH NiramitIT๙" pitchFamily="2" charset="-34"/>
                <a:cs typeface="TH NiramitIT๙" pitchFamily="2" charset="-34"/>
              </a:rPr>
              <a:t>ปลัดเทศบาล</a:t>
            </a:r>
            <a:endParaRPr lang="th-TH" sz="1400">
              <a:latin typeface="TH NiramitIT๙" pitchFamily="2" charset="-34"/>
              <a:cs typeface="TH NiramitIT๙" pitchFamily="2" charset="-34"/>
            </a:endParaRPr>
          </a:p>
        </xdr:txBody>
      </xdr:sp>
      <xdr:sp macro="" textlink="">
        <xdr:nvSpPr>
          <xdr:cNvPr id="9" name="TextBox 8"/>
          <xdr:cNvSpPr txBox="1"/>
        </xdr:nvSpPr>
        <xdr:spPr>
          <a:xfrm>
            <a:off x="3606906" y="7781923"/>
            <a:ext cx="1965220" cy="135070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spAutoFit/>
          </a:bodyPr>
          <a:lstStyle/>
          <a:p>
            <a:pPr algn="ctr"/>
            <a:r>
              <a:rPr lang="th-TH" sz="1400">
                <a:latin typeface="TH NiramitIT๙" pitchFamily="2" charset="-34"/>
                <a:cs typeface="TH NiramitIT๙" pitchFamily="2" charset="-34"/>
              </a:rPr>
              <a:t>ตรวจแล้วถูกต้อง</a:t>
            </a:r>
          </a:p>
          <a:p>
            <a:pPr algn="ctr"/>
            <a:endParaRPr lang="en-US" sz="1400">
              <a:latin typeface="TH NiramitIT๙" pitchFamily="2" charset="-34"/>
              <a:cs typeface="TH NiramitIT๙" pitchFamily="2" charset="-34"/>
            </a:endParaRPr>
          </a:p>
          <a:p>
            <a:pPr algn="ctr"/>
            <a:endParaRPr lang="th-TH" sz="1400">
              <a:latin typeface="TH NiramitIT๙" pitchFamily="2" charset="-34"/>
              <a:cs typeface="TH NiramitIT๙" pitchFamily="2" charset="-34"/>
            </a:endParaRPr>
          </a:p>
          <a:p>
            <a:pPr algn="ctr"/>
            <a:r>
              <a:rPr lang="th-TH" sz="1400">
                <a:latin typeface="TH NiramitIT๙" pitchFamily="2" charset="-34"/>
                <a:cs typeface="TH NiramitIT๙" pitchFamily="2" charset="-34"/>
              </a:rPr>
              <a:t>.....................................</a:t>
            </a:r>
          </a:p>
          <a:p>
            <a:pPr algn="ctr"/>
            <a:r>
              <a:rPr lang="th-TH" sz="1400">
                <a:latin typeface="TH NiramitIT๙" pitchFamily="2" charset="-34"/>
                <a:cs typeface="TH NiramitIT๙" pitchFamily="2" charset="-34"/>
              </a:rPr>
              <a:t>(นายอุดม  อิ่นคำ</a:t>
            </a:r>
            <a:r>
              <a:rPr lang="th-TH" sz="1400" baseline="0">
                <a:latin typeface="TH NiramitIT๙" pitchFamily="2" charset="-34"/>
                <a:cs typeface="TH NiramitIT๙" pitchFamily="2" charset="-34"/>
              </a:rPr>
              <a:t>)</a:t>
            </a:r>
          </a:p>
          <a:p>
            <a:pPr algn="ctr"/>
            <a:r>
              <a:rPr lang="th-TH" sz="1400" baseline="0">
                <a:latin typeface="TH NiramitIT๙" pitchFamily="2" charset="-34"/>
                <a:cs typeface="TH NiramitIT๙" pitchFamily="2" charset="-34"/>
              </a:rPr>
              <a:t>นายกเทศมนตรีตำบลแม่คือ</a:t>
            </a:r>
            <a:endParaRPr lang="th-TH" sz="1400">
              <a:latin typeface="TH NiramitIT๙" pitchFamily="2" charset="-34"/>
              <a:cs typeface="TH NiramitIT๙" pitchFamily="2" charset="-34"/>
            </a:endParaRPr>
          </a:p>
        </xdr:txBody>
      </xdr:sp>
    </xdr:grpSp>
    <xdr:clientData/>
  </xdr:twoCellAnchor>
  <xdr:twoCellAnchor>
    <xdr:from>
      <xdr:col>10</xdr:col>
      <xdr:colOff>2209800</xdr:colOff>
      <xdr:row>15</xdr:row>
      <xdr:rowOff>0</xdr:rowOff>
    </xdr:from>
    <xdr:to>
      <xdr:col>11</xdr:col>
      <xdr:colOff>485775</xdr:colOff>
      <xdr:row>19</xdr:row>
      <xdr:rowOff>185639</xdr:rowOff>
    </xdr:to>
    <xdr:sp macro="" textlink="">
      <xdr:nvSpPr>
        <xdr:cNvPr id="6" name="TextBox 5"/>
        <xdr:cNvSpPr txBox="1"/>
      </xdr:nvSpPr>
      <xdr:spPr bwMode="auto">
        <a:xfrm>
          <a:off x="8343900" y="4124325"/>
          <a:ext cx="1733550" cy="13095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/>
          <a:r>
            <a:rPr lang="th-TH" sz="1400">
              <a:latin typeface="TH NiramitIT๙" pitchFamily="2" charset="-34"/>
              <a:cs typeface="TH NiramitIT๙" pitchFamily="2" charset="-34"/>
            </a:rPr>
            <a:t>ตรวจแล้วถูกต้อง</a:t>
          </a:r>
        </a:p>
        <a:p>
          <a:pPr algn="ctr"/>
          <a:endParaRPr lang="en-US" sz="1400">
            <a:latin typeface="TH NiramitIT๙" pitchFamily="2" charset="-34"/>
            <a:cs typeface="TH NiramitIT๙" pitchFamily="2" charset="-34"/>
          </a:endParaRPr>
        </a:p>
        <a:p>
          <a:pPr algn="ctr"/>
          <a:endParaRPr lang="th-TH" sz="1400">
            <a:latin typeface="TH NiramitIT๙" pitchFamily="2" charset="-34"/>
            <a:cs typeface="TH NiramitIT๙" pitchFamily="2" charset="-34"/>
          </a:endParaRPr>
        </a:p>
        <a:p>
          <a:pPr algn="ctr"/>
          <a:r>
            <a:rPr lang="th-TH" sz="1400">
              <a:latin typeface="TH NiramitIT๙" pitchFamily="2" charset="-34"/>
              <a:cs typeface="TH NiramitIT๙" pitchFamily="2" charset="-34"/>
            </a:rPr>
            <a:t>.....................................</a:t>
          </a:r>
        </a:p>
        <a:p>
          <a:pPr algn="ctr"/>
          <a:r>
            <a:rPr lang="th-TH" sz="1400">
              <a:latin typeface="TH NiramitIT๙" pitchFamily="2" charset="-34"/>
              <a:cs typeface="TH NiramitIT๙" pitchFamily="2" charset="-34"/>
            </a:rPr>
            <a:t>(นายไชยยศ</a:t>
          </a:r>
          <a:r>
            <a:rPr lang="th-TH" sz="1400" baseline="0">
              <a:latin typeface="TH NiramitIT๙" pitchFamily="2" charset="-34"/>
              <a:cs typeface="TH NiramitIT๙" pitchFamily="2" charset="-34"/>
            </a:rPr>
            <a:t>  ศักดิ์ศรีศิริสกุล)</a:t>
          </a:r>
        </a:p>
        <a:p>
          <a:pPr algn="ctr"/>
          <a:r>
            <a:rPr lang="th-TH" sz="1400" baseline="0">
              <a:latin typeface="TH NiramitIT๙" pitchFamily="2" charset="-34"/>
              <a:cs typeface="TH NiramitIT๙" pitchFamily="2" charset="-34"/>
            </a:rPr>
            <a:t>ผู้อำนวยการกองคลัง</a:t>
          </a:r>
          <a:endParaRPr lang="th-TH" sz="1400">
            <a:latin typeface="TH NiramitIT๙" pitchFamily="2" charset="-34"/>
            <a:cs typeface="TH NiramitIT๙" pitchFamily="2" charset="-34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296332</xdr:colOff>
      <xdr:row>30</xdr:row>
      <xdr:rowOff>264582</xdr:rowOff>
    </xdr:from>
    <xdr:to>
      <xdr:col>14</xdr:col>
      <xdr:colOff>370416</xdr:colOff>
      <xdr:row>38</xdr:row>
      <xdr:rowOff>0</xdr:rowOff>
    </xdr:to>
    <xdr:grpSp>
      <xdr:nvGrpSpPr>
        <xdr:cNvPr id="2" name="กลุ่ม 1"/>
        <xdr:cNvGrpSpPr/>
      </xdr:nvGrpSpPr>
      <xdr:grpSpPr>
        <a:xfrm>
          <a:off x="296332" y="10244665"/>
          <a:ext cx="16954501" cy="2201335"/>
          <a:chOff x="1190625" y="5191125"/>
          <a:chExt cx="12163425" cy="1257300"/>
        </a:xfrm>
      </xdr:grpSpPr>
      <xdr:sp macro="" textlink="">
        <xdr:nvSpPr>
          <xdr:cNvPr id="3" name="TextBox 2"/>
          <xdr:cNvSpPr txBox="1"/>
        </xdr:nvSpPr>
        <xdr:spPr bwMode="auto">
          <a:xfrm>
            <a:off x="1190625" y="5191125"/>
            <a:ext cx="1952624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NiramitIT๙" pitchFamily="2" charset="-34"/>
                <a:cs typeface="TH NiramitIT๙" pitchFamily="2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NiramitIT๙" pitchFamily="2" charset="-34"/>
              <a:cs typeface="TH NiramitIT๙" pitchFamily="2" charset="-34"/>
            </a:endParaRPr>
          </a:p>
          <a:p>
            <a:pPr algn="ctr"/>
            <a:endParaRPr lang="th-TH" sz="800">
              <a:latin typeface="TH NiramitIT๙" pitchFamily="2" charset="-34"/>
              <a:cs typeface="TH NiramitIT๙" pitchFamily="2" charset="-34"/>
            </a:endParaRPr>
          </a:p>
          <a:p>
            <a:pPr algn="ctr"/>
            <a:r>
              <a:rPr lang="th-TH" sz="1600">
                <a:latin typeface="TH NiramitIT๙" pitchFamily="2" charset="-34"/>
                <a:cs typeface="TH NiramitIT๙" pitchFamily="2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NiramitIT๙" pitchFamily="2" charset="-34"/>
                <a:cs typeface="TH NiramitIT๙" pitchFamily="2" charset="-34"/>
              </a:rPr>
              <a:t>(นายไชยยศ  ศักดิ์ศรีศิริสกุล</a:t>
            </a:r>
            <a:r>
              <a:rPr lang="th-TH" sz="1600" baseline="0">
                <a:latin typeface="TH NiramitIT๙" pitchFamily="2" charset="-34"/>
                <a:cs typeface="TH NiramitIT๙" pitchFamily="2" charset="-34"/>
              </a:rPr>
              <a:t>)</a:t>
            </a:r>
          </a:p>
          <a:p>
            <a:pPr algn="ctr"/>
            <a:r>
              <a:rPr lang="th-TH" sz="1600" baseline="0">
                <a:latin typeface="TH NiramitIT๙" pitchFamily="2" charset="-34"/>
                <a:cs typeface="TH NiramitIT๙" pitchFamily="2" charset="-34"/>
              </a:rPr>
              <a:t>ผู้อำนวยการกองคลัง</a:t>
            </a:r>
            <a:endParaRPr lang="th-TH" sz="1600">
              <a:latin typeface="TH NiramitIT๙" pitchFamily="2" charset="-34"/>
              <a:cs typeface="TH NiramitIT๙" pitchFamily="2" charset="-34"/>
            </a:endParaRPr>
          </a:p>
        </xdr:txBody>
      </xdr:sp>
      <xdr:sp macro="" textlink="">
        <xdr:nvSpPr>
          <xdr:cNvPr id="4" name="TextBox 3"/>
          <xdr:cNvSpPr txBox="1"/>
        </xdr:nvSpPr>
        <xdr:spPr bwMode="auto">
          <a:xfrm>
            <a:off x="11106150" y="5191125"/>
            <a:ext cx="2247900" cy="1257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NiramitIT๙" pitchFamily="2" charset="-34"/>
                <a:cs typeface="TH NiramitIT๙" pitchFamily="2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NiramitIT๙" pitchFamily="2" charset="-34"/>
              <a:cs typeface="TH NiramitIT๙" pitchFamily="2" charset="-34"/>
            </a:endParaRPr>
          </a:p>
          <a:p>
            <a:pPr algn="ctr"/>
            <a:endParaRPr lang="th-TH" sz="800">
              <a:latin typeface="TH NiramitIT๙" pitchFamily="2" charset="-34"/>
              <a:cs typeface="TH NiramitIT๙" pitchFamily="2" charset="-34"/>
            </a:endParaRPr>
          </a:p>
          <a:p>
            <a:pPr algn="ctr"/>
            <a:r>
              <a:rPr lang="th-TH" sz="1600">
                <a:latin typeface="TH NiramitIT๙" pitchFamily="2" charset="-34"/>
                <a:cs typeface="TH NiramitIT๙" pitchFamily="2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NiramitIT๙" pitchFamily="2" charset="-34"/>
                <a:cs typeface="TH NiramitIT๙" pitchFamily="2" charset="-34"/>
              </a:rPr>
              <a:t>(นายอุดม  อิ่นคำ</a:t>
            </a:r>
            <a:r>
              <a:rPr lang="th-TH" sz="1600" baseline="0">
                <a:latin typeface="TH NiramitIT๙" pitchFamily="2" charset="-34"/>
                <a:cs typeface="TH NiramitIT๙" pitchFamily="2" charset="-34"/>
              </a:rPr>
              <a:t>)</a:t>
            </a:r>
          </a:p>
          <a:p>
            <a:pPr algn="ctr"/>
            <a:r>
              <a:rPr lang="th-TH" sz="1600" baseline="0">
                <a:latin typeface="TH NiramitIT๙" pitchFamily="2" charset="-34"/>
                <a:cs typeface="TH NiramitIT๙" pitchFamily="2" charset="-34"/>
              </a:rPr>
              <a:t>นายกเทศมนตรีตำบลแม่คือ</a:t>
            </a:r>
            <a:endParaRPr lang="th-TH" sz="1600">
              <a:latin typeface="TH NiramitIT๙" pitchFamily="2" charset="-34"/>
              <a:cs typeface="TH NiramitIT๙" pitchFamily="2" charset="-34"/>
            </a:endParaRPr>
          </a:p>
        </xdr:txBody>
      </xdr:sp>
      <xdr:sp macro="" textlink="">
        <xdr:nvSpPr>
          <xdr:cNvPr id="5" name="TextBox 4"/>
          <xdr:cNvSpPr txBox="1"/>
        </xdr:nvSpPr>
        <xdr:spPr bwMode="auto">
          <a:xfrm>
            <a:off x="6019800" y="5191125"/>
            <a:ext cx="1962150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NiramitIT๙" pitchFamily="2" charset="-34"/>
                <a:cs typeface="TH NiramitIT๙" pitchFamily="2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NiramitIT๙" pitchFamily="2" charset="-34"/>
              <a:cs typeface="TH NiramitIT๙" pitchFamily="2" charset="-34"/>
            </a:endParaRPr>
          </a:p>
          <a:p>
            <a:pPr algn="ctr"/>
            <a:endParaRPr lang="th-TH" sz="800">
              <a:latin typeface="TH NiramitIT๙" pitchFamily="2" charset="-34"/>
              <a:cs typeface="TH NiramitIT๙" pitchFamily="2" charset="-34"/>
            </a:endParaRPr>
          </a:p>
          <a:p>
            <a:pPr algn="ctr"/>
            <a:r>
              <a:rPr lang="th-TH" sz="1600">
                <a:latin typeface="TH NiramitIT๙" pitchFamily="2" charset="-34"/>
                <a:cs typeface="TH NiramitIT๙" pitchFamily="2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NiramitIT๙" pitchFamily="2" charset="-34"/>
                <a:cs typeface="TH NiramitIT๙" pitchFamily="2" charset="-34"/>
              </a:rPr>
              <a:t>(นางสาวสุริศรี  สารพฤกษ์</a:t>
            </a:r>
            <a:r>
              <a:rPr lang="th-TH" sz="1600" baseline="0">
                <a:latin typeface="TH NiramitIT๙" pitchFamily="2" charset="-34"/>
                <a:cs typeface="TH NiramitIT๙" pitchFamily="2" charset="-34"/>
              </a:rPr>
              <a:t>)</a:t>
            </a:r>
          </a:p>
          <a:p>
            <a:pPr algn="ctr"/>
            <a:r>
              <a:rPr lang="th-TH" sz="1600" baseline="0">
                <a:latin typeface="TH NiramitIT๙" pitchFamily="2" charset="-34"/>
                <a:cs typeface="TH NiramitIT๙" pitchFamily="2" charset="-34"/>
              </a:rPr>
              <a:t>ปลัดเทศบาล</a:t>
            </a:r>
            <a:endParaRPr lang="th-TH" sz="1600">
              <a:latin typeface="TH NiramitIT๙" pitchFamily="2" charset="-34"/>
              <a:cs typeface="TH NiramitIT๙" pitchFamily="2" charset="-34"/>
            </a:endParaRPr>
          </a:p>
        </xdr:txBody>
      </xdr:sp>
    </xdr:grpSp>
    <xdr:clientData/>
  </xdr:twoCellAnchor>
  <xdr:twoCellAnchor>
    <xdr:from>
      <xdr:col>1</xdr:col>
      <xdr:colOff>0</xdr:colOff>
      <xdr:row>99</xdr:row>
      <xdr:rowOff>0</xdr:rowOff>
    </xdr:from>
    <xdr:to>
      <xdr:col>14</xdr:col>
      <xdr:colOff>370417</xdr:colOff>
      <xdr:row>114</xdr:row>
      <xdr:rowOff>52917</xdr:rowOff>
    </xdr:to>
    <xdr:grpSp>
      <xdr:nvGrpSpPr>
        <xdr:cNvPr id="10" name="กลุ่ม 9"/>
        <xdr:cNvGrpSpPr/>
      </xdr:nvGrpSpPr>
      <xdr:grpSpPr>
        <a:xfrm>
          <a:off x="296333" y="32723667"/>
          <a:ext cx="16954501" cy="4656667"/>
          <a:chOff x="1190625" y="5191125"/>
          <a:chExt cx="12163425" cy="1257300"/>
        </a:xfrm>
      </xdr:grpSpPr>
      <xdr:sp macro="" textlink="">
        <xdr:nvSpPr>
          <xdr:cNvPr id="11" name="TextBox 10"/>
          <xdr:cNvSpPr txBox="1"/>
        </xdr:nvSpPr>
        <xdr:spPr bwMode="auto">
          <a:xfrm>
            <a:off x="1190625" y="5191125"/>
            <a:ext cx="1952624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NiramitIT๙" pitchFamily="2" charset="-34"/>
                <a:cs typeface="TH NiramitIT๙" pitchFamily="2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NiramitIT๙" pitchFamily="2" charset="-34"/>
              <a:cs typeface="TH NiramitIT๙" pitchFamily="2" charset="-34"/>
            </a:endParaRPr>
          </a:p>
          <a:p>
            <a:pPr algn="ctr"/>
            <a:endParaRPr lang="th-TH" sz="800">
              <a:latin typeface="TH NiramitIT๙" pitchFamily="2" charset="-34"/>
              <a:cs typeface="TH NiramitIT๙" pitchFamily="2" charset="-34"/>
            </a:endParaRPr>
          </a:p>
          <a:p>
            <a:pPr algn="ctr"/>
            <a:r>
              <a:rPr lang="th-TH" sz="1600">
                <a:latin typeface="TH NiramitIT๙" pitchFamily="2" charset="-34"/>
                <a:cs typeface="TH NiramitIT๙" pitchFamily="2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NiramitIT๙" pitchFamily="2" charset="-34"/>
                <a:cs typeface="TH NiramitIT๙" pitchFamily="2" charset="-34"/>
              </a:rPr>
              <a:t>(นายไชยยศ  ศักดิ์ศรีศิริสกุล</a:t>
            </a:r>
            <a:r>
              <a:rPr lang="th-TH" sz="1600" baseline="0">
                <a:latin typeface="TH NiramitIT๙" pitchFamily="2" charset="-34"/>
                <a:cs typeface="TH NiramitIT๙" pitchFamily="2" charset="-34"/>
              </a:rPr>
              <a:t>)</a:t>
            </a:r>
          </a:p>
          <a:p>
            <a:pPr algn="ctr"/>
            <a:r>
              <a:rPr lang="th-TH" sz="1600" baseline="0">
                <a:latin typeface="TH NiramitIT๙" pitchFamily="2" charset="-34"/>
                <a:cs typeface="TH NiramitIT๙" pitchFamily="2" charset="-34"/>
              </a:rPr>
              <a:t>ผู้อำนวยการกองคลัง</a:t>
            </a:r>
            <a:endParaRPr lang="th-TH" sz="1600">
              <a:latin typeface="TH NiramitIT๙" pitchFamily="2" charset="-34"/>
              <a:cs typeface="TH NiramitIT๙" pitchFamily="2" charset="-34"/>
            </a:endParaRPr>
          </a:p>
        </xdr:txBody>
      </xdr:sp>
      <xdr:sp macro="" textlink="">
        <xdr:nvSpPr>
          <xdr:cNvPr id="12" name="TextBox 11"/>
          <xdr:cNvSpPr txBox="1"/>
        </xdr:nvSpPr>
        <xdr:spPr bwMode="auto">
          <a:xfrm>
            <a:off x="11106150" y="5191125"/>
            <a:ext cx="2247900" cy="1257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NiramitIT๙" pitchFamily="2" charset="-34"/>
                <a:cs typeface="TH NiramitIT๙" pitchFamily="2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NiramitIT๙" pitchFamily="2" charset="-34"/>
              <a:cs typeface="TH NiramitIT๙" pitchFamily="2" charset="-34"/>
            </a:endParaRPr>
          </a:p>
          <a:p>
            <a:pPr algn="ctr"/>
            <a:endParaRPr lang="th-TH" sz="800">
              <a:latin typeface="TH NiramitIT๙" pitchFamily="2" charset="-34"/>
              <a:cs typeface="TH NiramitIT๙" pitchFamily="2" charset="-34"/>
            </a:endParaRPr>
          </a:p>
          <a:p>
            <a:pPr algn="ctr"/>
            <a:r>
              <a:rPr lang="th-TH" sz="1600">
                <a:latin typeface="TH NiramitIT๙" pitchFamily="2" charset="-34"/>
                <a:cs typeface="TH NiramitIT๙" pitchFamily="2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NiramitIT๙" pitchFamily="2" charset="-34"/>
                <a:cs typeface="TH NiramitIT๙" pitchFamily="2" charset="-34"/>
              </a:rPr>
              <a:t>(นายอุดม  อิ่นคำ</a:t>
            </a:r>
            <a:r>
              <a:rPr lang="th-TH" sz="1600" baseline="0">
                <a:latin typeface="TH NiramitIT๙" pitchFamily="2" charset="-34"/>
                <a:cs typeface="TH NiramitIT๙" pitchFamily="2" charset="-34"/>
              </a:rPr>
              <a:t>)</a:t>
            </a:r>
          </a:p>
          <a:p>
            <a:pPr algn="ctr"/>
            <a:r>
              <a:rPr lang="th-TH" sz="1600" baseline="0">
                <a:latin typeface="TH NiramitIT๙" pitchFamily="2" charset="-34"/>
                <a:cs typeface="TH NiramitIT๙" pitchFamily="2" charset="-34"/>
              </a:rPr>
              <a:t>นายกเทศมนตรีตำบลแม่คือ</a:t>
            </a:r>
            <a:endParaRPr lang="th-TH" sz="1600">
              <a:latin typeface="TH NiramitIT๙" pitchFamily="2" charset="-34"/>
              <a:cs typeface="TH NiramitIT๙" pitchFamily="2" charset="-34"/>
            </a:endParaRPr>
          </a:p>
        </xdr:txBody>
      </xdr:sp>
      <xdr:sp macro="" textlink="">
        <xdr:nvSpPr>
          <xdr:cNvPr id="13" name="TextBox 12"/>
          <xdr:cNvSpPr txBox="1"/>
        </xdr:nvSpPr>
        <xdr:spPr bwMode="auto">
          <a:xfrm>
            <a:off x="6019800" y="5191125"/>
            <a:ext cx="1962150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NiramitIT๙" pitchFamily="2" charset="-34"/>
                <a:cs typeface="TH NiramitIT๙" pitchFamily="2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NiramitIT๙" pitchFamily="2" charset="-34"/>
              <a:cs typeface="TH NiramitIT๙" pitchFamily="2" charset="-34"/>
            </a:endParaRPr>
          </a:p>
          <a:p>
            <a:pPr algn="ctr"/>
            <a:endParaRPr lang="th-TH" sz="800">
              <a:latin typeface="TH NiramitIT๙" pitchFamily="2" charset="-34"/>
              <a:cs typeface="TH NiramitIT๙" pitchFamily="2" charset="-34"/>
            </a:endParaRPr>
          </a:p>
          <a:p>
            <a:pPr algn="ctr"/>
            <a:r>
              <a:rPr lang="th-TH" sz="1600">
                <a:latin typeface="TH NiramitIT๙" pitchFamily="2" charset="-34"/>
                <a:cs typeface="TH NiramitIT๙" pitchFamily="2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NiramitIT๙" pitchFamily="2" charset="-34"/>
                <a:cs typeface="TH NiramitIT๙" pitchFamily="2" charset="-34"/>
              </a:rPr>
              <a:t>(นางสาวสุริศรี  สารพฤกษ์</a:t>
            </a:r>
            <a:r>
              <a:rPr lang="th-TH" sz="1600" baseline="0">
                <a:latin typeface="TH NiramitIT๙" pitchFamily="2" charset="-34"/>
                <a:cs typeface="TH NiramitIT๙" pitchFamily="2" charset="-34"/>
              </a:rPr>
              <a:t>)</a:t>
            </a:r>
          </a:p>
          <a:p>
            <a:pPr algn="ctr"/>
            <a:r>
              <a:rPr lang="th-TH" sz="1600" baseline="0">
                <a:latin typeface="TH NiramitIT๙" pitchFamily="2" charset="-34"/>
                <a:cs typeface="TH NiramitIT๙" pitchFamily="2" charset="-34"/>
              </a:rPr>
              <a:t>ปลัดเทศบาล</a:t>
            </a:r>
            <a:endParaRPr lang="th-TH" sz="1600">
              <a:latin typeface="TH NiramitIT๙" pitchFamily="2" charset="-34"/>
              <a:cs typeface="TH NiramitIT๙" pitchFamily="2" charset="-34"/>
            </a:endParaRPr>
          </a:p>
        </xdr:txBody>
      </xdr:sp>
    </xdr:grpSp>
    <xdr:clientData/>
  </xdr:twoCellAnchor>
  <xdr:twoCellAnchor>
    <xdr:from>
      <xdr:col>1</xdr:col>
      <xdr:colOff>0</xdr:colOff>
      <xdr:row>69</xdr:row>
      <xdr:rowOff>0</xdr:rowOff>
    </xdr:from>
    <xdr:to>
      <xdr:col>14</xdr:col>
      <xdr:colOff>370417</xdr:colOff>
      <xdr:row>76</xdr:row>
      <xdr:rowOff>0</xdr:rowOff>
    </xdr:to>
    <xdr:grpSp>
      <xdr:nvGrpSpPr>
        <xdr:cNvPr id="14" name="กลุ่ม 13"/>
        <xdr:cNvGrpSpPr/>
      </xdr:nvGrpSpPr>
      <xdr:grpSpPr>
        <a:xfrm>
          <a:off x="296333" y="22743583"/>
          <a:ext cx="16954501" cy="2148417"/>
          <a:chOff x="1190625" y="5191125"/>
          <a:chExt cx="12163425" cy="1257300"/>
        </a:xfrm>
      </xdr:grpSpPr>
      <xdr:sp macro="" textlink="">
        <xdr:nvSpPr>
          <xdr:cNvPr id="15" name="TextBox 14"/>
          <xdr:cNvSpPr txBox="1"/>
        </xdr:nvSpPr>
        <xdr:spPr bwMode="auto">
          <a:xfrm>
            <a:off x="1190625" y="5191125"/>
            <a:ext cx="1952624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NiramitIT๙" pitchFamily="2" charset="-34"/>
                <a:cs typeface="TH NiramitIT๙" pitchFamily="2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NiramitIT๙" pitchFamily="2" charset="-34"/>
              <a:cs typeface="TH NiramitIT๙" pitchFamily="2" charset="-34"/>
            </a:endParaRPr>
          </a:p>
          <a:p>
            <a:pPr algn="ctr"/>
            <a:endParaRPr lang="th-TH" sz="800">
              <a:latin typeface="TH NiramitIT๙" pitchFamily="2" charset="-34"/>
              <a:cs typeface="TH NiramitIT๙" pitchFamily="2" charset="-34"/>
            </a:endParaRPr>
          </a:p>
          <a:p>
            <a:pPr algn="ctr"/>
            <a:r>
              <a:rPr lang="th-TH" sz="1600">
                <a:latin typeface="TH NiramitIT๙" pitchFamily="2" charset="-34"/>
                <a:cs typeface="TH NiramitIT๙" pitchFamily="2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NiramitIT๙" pitchFamily="2" charset="-34"/>
                <a:cs typeface="TH NiramitIT๙" pitchFamily="2" charset="-34"/>
              </a:rPr>
              <a:t>(นายไชยยศ  ศักดิ์ศรีศิริสกุล</a:t>
            </a:r>
            <a:r>
              <a:rPr lang="th-TH" sz="1600" baseline="0">
                <a:latin typeface="TH NiramitIT๙" pitchFamily="2" charset="-34"/>
                <a:cs typeface="TH NiramitIT๙" pitchFamily="2" charset="-34"/>
              </a:rPr>
              <a:t>)</a:t>
            </a:r>
          </a:p>
          <a:p>
            <a:pPr algn="ctr"/>
            <a:r>
              <a:rPr lang="th-TH" sz="1600" baseline="0">
                <a:latin typeface="TH NiramitIT๙" pitchFamily="2" charset="-34"/>
                <a:cs typeface="TH NiramitIT๙" pitchFamily="2" charset="-34"/>
              </a:rPr>
              <a:t>ผู้อำนวยการกองคลัง</a:t>
            </a:r>
            <a:endParaRPr lang="th-TH" sz="1600">
              <a:latin typeface="TH NiramitIT๙" pitchFamily="2" charset="-34"/>
              <a:cs typeface="TH NiramitIT๙" pitchFamily="2" charset="-34"/>
            </a:endParaRPr>
          </a:p>
        </xdr:txBody>
      </xdr:sp>
      <xdr:sp macro="" textlink="">
        <xdr:nvSpPr>
          <xdr:cNvPr id="16" name="TextBox 15"/>
          <xdr:cNvSpPr txBox="1"/>
        </xdr:nvSpPr>
        <xdr:spPr bwMode="auto">
          <a:xfrm>
            <a:off x="11106150" y="5191125"/>
            <a:ext cx="2247900" cy="1257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NiramitIT๙" pitchFamily="2" charset="-34"/>
                <a:cs typeface="TH NiramitIT๙" pitchFamily="2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NiramitIT๙" pitchFamily="2" charset="-34"/>
              <a:cs typeface="TH NiramitIT๙" pitchFamily="2" charset="-34"/>
            </a:endParaRPr>
          </a:p>
          <a:p>
            <a:pPr algn="ctr"/>
            <a:endParaRPr lang="th-TH" sz="800">
              <a:latin typeface="TH NiramitIT๙" pitchFamily="2" charset="-34"/>
              <a:cs typeface="TH NiramitIT๙" pitchFamily="2" charset="-34"/>
            </a:endParaRPr>
          </a:p>
          <a:p>
            <a:pPr algn="ctr"/>
            <a:r>
              <a:rPr lang="th-TH" sz="1600">
                <a:latin typeface="TH NiramitIT๙" pitchFamily="2" charset="-34"/>
                <a:cs typeface="TH NiramitIT๙" pitchFamily="2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NiramitIT๙" pitchFamily="2" charset="-34"/>
                <a:cs typeface="TH NiramitIT๙" pitchFamily="2" charset="-34"/>
              </a:rPr>
              <a:t>(นายอุดม  อิ่นคำ</a:t>
            </a:r>
            <a:r>
              <a:rPr lang="th-TH" sz="1600" baseline="0">
                <a:latin typeface="TH NiramitIT๙" pitchFamily="2" charset="-34"/>
                <a:cs typeface="TH NiramitIT๙" pitchFamily="2" charset="-34"/>
              </a:rPr>
              <a:t>)</a:t>
            </a:r>
          </a:p>
          <a:p>
            <a:pPr algn="ctr"/>
            <a:r>
              <a:rPr lang="th-TH" sz="1600" baseline="0">
                <a:latin typeface="TH NiramitIT๙" pitchFamily="2" charset="-34"/>
                <a:cs typeface="TH NiramitIT๙" pitchFamily="2" charset="-34"/>
              </a:rPr>
              <a:t>นายกเทศมนตรีตำบลแม่คือ</a:t>
            </a:r>
            <a:endParaRPr lang="th-TH" sz="1600">
              <a:latin typeface="TH NiramitIT๙" pitchFamily="2" charset="-34"/>
              <a:cs typeface="TH NiramitIT๙" pitchFamily="2" charset="-34"/>
            </a:endParaRPr>
          </a:p>
        </xdr:txBody>
      </xdr:sp>
      <xdr:sp macro="" textlink="">
        <xdr:nvSpPr>
          <xdr:cNvPr id="17" name="TextBox 16"/>
          <xdr:cNvSpPr txBox="1"/>
        </xdr:nvSpPr>
        <xdr:spPr bwMode="auto">
          <a:xfrm>
            <a:off x="6019800" y="5191125"/>
            <a:ext cx="1962150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NiramitIT๙" pitchFamily="2" charset="-34"/>
                <a:cs typeface="TH NiramitIT๙" pitchFamily="2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NiramitIT๙" pitchFamily="2" charset="-34"/>
              <a:cs typeface="TH NiramitIT๙" pitchFamily="2" charset="-34"/>
            </a:endParaRPr>
          </a:p>
          <a:p>
            <a:pPr algn="ctr"/>
            <a:endParaRPr lang="th-TH" sz="800">
              <a:latin typeface="TH NiramitIT๙" pitchFamily="2" charset="-34"/>
              <a:cs typeface="TH NiramitIT๙" pitchFamily="2" charset="-34"/>
            </a:endParaRPr>
          </a:p>
          <a:p>
            <a:pPr algn="ctr"/>
            <a:r>
              <a:rPr lang="th-TH" sz="1600">
                <a:latin typeface="TH NiramitIT๙" pitchFamily="2" charset="-34"/>
                <a:cs typeface="TH NiramitIT๙" pitchFamily="2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NiramitIT๙" pitchFamily="2" charset="-34"/>
                <a:cs typeface="TH NiramitIT๙" pitchFamily="2" charset="-34"/>
              </a:rPr>
              <a:t>(นางสาวสุริศรี  สารพฤกษ์</a:t>
            </a:r>
            <a:r>
              <a:rPr lang="th-TH" sz="1600" baseline="0">
                <a:latin typeface="TH NiramitIT๙" pitchFamily="2" charset="-34"/>
                <a:cs typeface="TH NiramitIT๙" pitchFamily="2" charset="-34"/>
              </a:rPr>
              <a:t>)</a:t>
            </a:r>
          </a:p>
          <a:p>
            <a:pPr algn="ctr"/>
            <a:r>
              <a:rPr lang="th-TH" sz="1600" baseline="0">
                <a:latin typeface="TH NiramitIT๙" pitchFamily="2" charset="-34"/>
                <a:cs typeface="TH NiramitIT๙" pitchFamily="2" charset="-34"/>
              </a:rPr>
              <a:t>ปลัดเทศบาล</a:t>
            </a:r>
            <a:endParaRPr lang="th-TH" sz="1600">
              <a:latin typeface="TH NiramitIT๙" pitchFamily="2" charset="-34"/>
              <a:cs typeface="TH NiramitIT๙" pitchFamily="2" charset="-34"/>
            </a:endParaRPr>
          </a:p>
        </xdr:txBody>
      </xdr:sp>
    </xdr:grpSp>
    <xdr:clientData/>
  </xdr:twoCellAnchor>
  <xdr:twoCellAnchor>
    <xdr:from>
      <xdr:col>1</xdr:col>
      <xdr:colOff>0</xdr:colOff>
      <xdr:row>143</xdr:row>
      <xdr:rowOff>0</xdr:rowOff>
    </xdr:from>
    <xdr:to>
      <xdr:col>14</xdr:col>
      <xdr:colOff>370417</xdr:colOff>
      <xdr:row>150</xdr:row>
      <xdr:rowOff>0</xdr:rowOff>
    </xdr:to>
    <xdr:grpSp>
      <xdr:nvGrpSpPr>
        <xdr:cNvPr id="18" name="กลุ่ม 17"/>
        <xdr:cNvGrpSpPr/>
      </xdr:nvGrpSpPr>
      <xdr:grpSpPr>
        <a:xfrm>
          <a:off x="296333" y="47011167"/>
          <a:ext cx="16954501" cy="2148416"/>
          <a:chOff x="1190625" y="5191125"/>
          <a:chExt cx="12163425" cy="1257300"/>
        </a:xfrm>
      </xdr:grpSpPr>
      <xdr:sp macro="" textlink="">
        <xdr:nvSpPr>
          <xdr:cNvPr id="19" name="TextBox 18"/>
          <xdr:cNvSpPr txBox="1"/>
        </xdr:nvSpPr>
        <xdr:spPr bwMode="auto">
          <a:xfrm>
            <a:off x="1190625" y="5191125"/>
            <a:ext cx="1952624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NiramitIT๙" pitchFamily="2" charset="-34"/>
                <a:cs typeface="TH NiramitIT๙" pitchFamily="2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NiramitIT๙" pitchFamily="2" charset="-34"/>
              <a:cs typeface="TH NiramitIT๙" pitchFamily="2" charset="-34"/>
            </a:endParaRPr>
          </a:p>
          <a:p>
            <a:pPr algn="ctr"/>
            <a:endParaRPr lang="th-TH" sz="800">
              <a:latin typeface="TH NiramitIT๙" pitchFamily="2" charset="-34"/>
              <a:cs typeface="TH NiramitIT๙" pitchFamily="2" charset="-34"/>
            </a:endParaRPr>
          </a:p>
          <a:p>
            <a:pPr algn="ctr"/>
            <a:r>
              <a:rPr lang="th-TH" sz="1600">
                <a:latin typeface="TH NiramitIT๙" pitchFamily="2" charset="-34"/>
                <a:cs typeface="TH NiramitIT๙" pitchFamily="2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NiramitIT๙" pitchFamily="2" charset="-34"/>
                <a:cs typeface="TH NiramitIT๙" pitchFamily="2" charset="-34"/>
              </a:rPr>
              <a:t>(นายไชยยศ  ศักดิ์ศรีศิริสกุล</a:t>
            </a:r>
            <a:r>
              <a:rPr lang="th-TH" sz="1600" baseline="0">
                <a:latin typeface="TH NiramitIT๙" pitchFamily="2" charset="-34"/>
                <a:cs typeface="TH NiramitIT๙" pitchFamily="2" charset="-34"/>
              </a:rPr>
              <a:t>)</a:t>
            </a:r>
          </a:p>
          <a:p>
            <a:pPr algn="ctr"/>
            <a:r>
              <a:rPr lang="th-TH" sz="1600" baseline="0">
                <a:latin typeface="TH NiramitIT๙" pitchFamily="2" charset="-34"/>
                <a:cs typeface="TH NiramitIT๙" pitchFamily="2" charset="-34"/>
              </a:rPr>
              <a:t>ผู้อำนวยการกองคลัง</a:t>
            </a:r>
            <a:endParaRPr lang="th-TH" sz="1600">
              <a:latin typeface="TH NiramitIT๙" pitchFamily="2" charset="-34"/>
              <a:cs typeface="TH NiramitIT๙" pitchFamily="2" charset="-34"/>
            </a:endParaRPr>
          </a:p>
        </xdr:txBody>
      </xdr:sp>
      <xdr:sp macro="" textlink="">
        <xdr:nvSpPr>
          <xdr:cNvPr id="20" name="TextBox 19"/>
          <xdr:cNvSpPr txBox="1"/>
        </xdr:nvSpPr>
        <xdr:spPr bwMode="auto">
          <a:xfrm>
            <a:off x="11106150" y="5191125"/>
            <a:ext cx="2247900" cy="1257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NiramitIT๙" pitchFamily="2" charset="-34"/>
                <a:cs typeface="TH NiramitIT๙" pitchFamily="2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NiramitIT๙" pitchFamily="2" charset="-34"/>
              <a:cs typeface="TH NiramitIT๙" pitchFamily="2" charset="-34"/>
            </a:endParaRPr>
          </a:p>
          <a:p>
            <a:pPr algn="ctr"/>
            <a:endParaRPr lang="th-TH" sz="800">
              <a:latin typeface="TH NiramitIT๙" pitchFamily="2" charset="-34"/>
              <a:cs typeface="TH NiramitIT๙" pitchFamily="2" charset="-34"/>
            </a:endParaRPr>
          </a:p>
          <a:p>
            <a:pPr algn="ctr"/>
            <a:r>
              <a:rPr lang="th-TH" sz="1600">
                <a:latin typeface="TH NiramitIT๙" pitchFamily="2" charset="-34"/>
                <a:cs typeface="TH NiramitIT๙" pitchFamily="2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NiramitIT๙" pitchFamily="2" charset="-34"/>
                <a:cs typeface="TH NiramitIT๙" pitchFamily="2" charset="-34"/>
              </a:rPr>
              <a:t>(นายอุดม  อิ่นคำ</a:t>
            </a:r>
            <a:r>
              <a:rPr lang="th-TH" sz="1600" baseline="0">
                <a:latin typeface="TH NiramitIT๙" pitchFamily="2" charset="-34"/>
                <a:cs typeface="TH NiramitIT๙" pitchFamily="2" charset="-34"/>
              </a:rPr>
              <a:t>)</a:t>
            </a:r>
          </a:p>
          <a:p>
            <a:pPr algn="ctr"/>
            <a:r>
              <a:rPr lang="th-TH" sz="1600" baseline="0">
                <a:latin typeface="TH NiramitIT๙" pitchFamily="2" charset="-34"/>
                <a:cs typeface="TH NiramitIT๙" pitchFamily="2" charset="-34"/>
              </a:rPr>
              <a:t>นายกเทศมนตรีตำบลแม่คือ</a:t>
            </a:r>
            <a:endParaRPr lang="th-TH" sz="1600">
              <a:latin typeface="TH NiramitIT๙" pitchFamily="2" charset="-34"/>
              <a:cs typeface="TH NiramitIT๙" pitchFamily="2" charset="-34"/>
            </a:endParaRPr>
          </a:p>
        </xdr:txBody>
      </xdr:sp>
      <xdr:sp macro="" textlink="">
        <xdr:nvSpPr>
          <xdr:cNvPr id="21" name="TextBox 20"/>
          <xdr:cNvSpPr txBox="1"/>
        </xdr:nvSpPr>
        <xdr:spPr bwMode="auto">
          <a:xfrm>
            <a:off x="6019800" y="5191125"/>
            <a:ext cx="1962150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NiramitIT๙" pitchFamily="2" charset="-34"/>
                <a:cs typeface="TH NiramitIT๙" pitchFamily="2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NiramitIT๙" pitchFamily="2" charset="-34"/>
              <a:cs typeface="TH NiramitIT๙" pitchFamily="2" charset="-34"/>
            </a:endParaRPr>
          </a:p>
          <a:p>
            <a:pPr algn="ctr"/>
            <a:endParaRPr lang="th-TH" sz="800">
              <a:latin typeface="TH NiramitIT๙" pitchFamily="2" charset="-34"/>
              <a:cs typeface="TH NiramitIT๙" pitchFamily="2" charset="-34"/>
            </a:endParaRPr>
          </a:p>
          <a:p>
            <a:pPr algn="ctr"/>
            <a:r>
              <a:rPr lang="th-TH" sz="1600">
                <a:latin typeface="TH NiramitIT๙" pitchFamily="2" charset="-34"/>
                <a:cs typeface="TH NiramitIT๙" pitchFamily="2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NiramitIT๙" pitchFamily="2" charset="-34"/>
                <a:cs typeface="TH NiramitIT๙" pitchFamily="2" charset="-34"/>
              </a:rPr>
              <a:t>(นางสาวสุริศรี  สารพฤกษ์</a:t>
            </a:r>
            <a:r>
              <a:rPr lang="th-TH" sz="1600" baseline="0">
                <a:latin typeface="TH NiramitIT๙" pitchFamily="2" charset="-34"/>
                <a:cs typeface="TH NiramitIT๙" pitchFamily="2" charset="-34"/>
              </a:rPr>
              <a:t>)</a:t>
            </a:r>
          </a:p>
          <a:p>
            <a:pPr algn="ctr"/>
            <a:r>
              <a:rPr lang="th-TH" sz="1600" baseline="0">
                <a:latin typeface="TH NiramitIT๙" pitchFamily="2" charset="-34"/>
                <a:cs typeface="TH NiramitIT๙" pitchFamily="2" charset="-34"/>
              </a:rPr>
              <a:t>ปลัดเทศบาล</a:t>
            </a:r>
            <a:endParaRPr lang="th-TH" sz="1600">
              <a:latin typeface="TH NiramitIT๙" pitchFamily="2" charset="-34"/>
              <a:cs typeface="TH NiramitIT๙" pitchFamily="2" charset="-34"/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64</xdr:row>
      <xdr:rowOff>0</xdr:rowOff>
    </xdr:from>
    <xdr:to>
      <xdr:col>7</xdr:col>
      <xdr:colOff>19050</xdr:colOff>
      <xdr:row>69</xdr:row>
      <xdr:rowOff>0</xdr:rowOff>
    </xdr:to>
    <xdr:grpSp>
      <xdr:nvGrpSpPr>
        <xdr:cNvPr id="8" name="กลุ่ม 7"/>
        <xdr:cNvGrpSpPr/>
      </xdr:nvGrpSpPr>
      <xdr:grpSpPr>
        <a:xfrm>
          <a:off x="114300" y="18916650"/>
          <a:ext cx="7743825" cy="1381125"/>
          <a:chOff x="114300" y="17545050"/>
          <a:chExt cx="7219950" cy="1280200"/>
        </a:xfrm>
      </xdr:grpSpPr>
      <xdr:sp macro="" textlink="">
        <xdr:nvSpPr>
          <xdr:cNvPr id="3" name="TextBox 2"/>
          <xdr:cNvSpPr txBox="1"/>
        </xdr:nvSpPr>
        <xdr:spPr bwMode="auto">
          <a:xfrm>
            <a:off x="114300" y="17573625"/>
            <a:ext cx="1952624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(นายไชยยศ  ศักดิ์ศรีศิริสกุล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ผู้อำนวยการกองคลัง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4" name="TextBox 3"/>
          <xdr:cNvSpPr txBox="1"/>
        </xdr:nvSpPr>
        <xdr:spPr bwMode="auto">
          <a:xfrm>
            <a:off x="2752725" y="17545050"/>
            <a:ext cx="1962150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(นางสาวสุริศรี  สารพฤกษ์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ปลัดเทศบาล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5" name="TextBox 4"/>
          <xdr:cNvSpPr txBox="1"/>
        </xdr:nvSpPr>
        <xdr:spPr bwMode="auto">
          <a:xfrm>
            <a:off x="5086350" y="17564100"/>
            <a:ext cx="2247900" cy="1257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(นายอุดม  อิ่นคำ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นายกเทศมนตรีตำบลแม่คือ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</xdr:grpSp>
    <xdr:clientData/>
  </xdr:twoCellAnchor>
  <xdr:twoCellAnchor>
    <xdr:from>
      <xdr:col>1</xdr:col>
      <xdr:colOff>1057275</xdr:colOff>
      <xdr:row>19</xdr:row>
      <xdr:rowOff>0</xdr:rowOff>
    </xdr:from>
    <xdr:to>
      <xdr:col>12</xdr:col>
      <xdr:colOff>438150</xdr:colOff>
      <xdr:row>24</xdr:row>
      <xdr:rowOff>66675</xdr:rowOff>
    </xdr:to>
    <xdr:grpSp>
      <xdr:nvGrpSpPr>
        <xdr:cNvPr id="49" name="กลุ่ม 48"/>
        <xdr:cNvGrpSpPr/>
      </xdr:nvGrpSpPr>
      <xdr:grpSpPr>
        <a:xfrm>
          <a:off x="1190625" y="5972175"/>
          <a:ext cx="11887200" cy="1447800"/>
          <a:chOff x="1190625" y="5191125"/>
          <a:chExt cx="12163425" cy="1257300"/>
        </a:xfrm>
      </xdr:grpSpPr>
      <xdr:sp macro="" textlink="">
        <xdr:nvSpPr>
          <xdr:cNvPr id="2" name="TextBox 1"/>
          <xdr:cNvSpPr txBox="1"/>
        </xdr:nvSpPr>
        <xdr:spPr bwMode="auto">
          <a:xfrm>
            <a:off x="1190625" y="5191125"/>
            <a:ext cx="1952624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(นายไชยยศ  ศักดิ์ศรีศิริสกุล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ผู้อำนวยการกองคลัง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6" name="TextBox 5"/>
          <xdr:cNvSpPr txBox="1"/>
        </xdr:nvSpPr>
        <xdr:spPr bwMode="auto">
          <a:xfrm>
            <a:off x="11106150" y="5191125"/>
            <a:ext cx="2247900" cy="1257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(นายอุดม  อิ่นคำ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นายกเทศมนตรีตำบลแม่คือ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7" name="TextBox 6"/>
          <xdr:cNvSpPr txBox="1"/>
        </xdr:nvSpPr>
        <xdr:spPr bwMode="auto">
          <a:xfrm>
            <a:off x="6019800" y="5191125"/>
            <a:ext cx="1962150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(นางสาวสุริศรี  สารพฤกษ์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ปลัดเทศบาล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</xdr:grpSp>
    <xdr:clientData/>
  </xdr:twoCellAnchor>
  <xdr:twoCellAnchor>
    <xdr:from>
      <xdr:col>1</xdr:col>
      <xdr:colOff>0</xdr:colOff>
      <xdr:row>98</xdr:row>
      <xdr:rowOff>0</xdr:rowOff>
    </xdr:from>
    <xdr:to>
      <xdr:col>7</xdr:col>
      <xdr:colOff>38100</xdr:colOff>
      <xdr:row>103</xdr:row>
      <xdr:rowOff>89575</xdr:rowOff>
    </xdr:to>
    <xdr:grpSp>
      <xdr:nvGrpSpPr>
        <xdr:cNvPr id="9" name="กลุ่ม 8"/>
        <xdr:cNvGrpSpPr/>
      </xdr:nvGrpSpPr>
      <xdr:grpSpPr>
        <a:xfrm>
          <a:off x="133350" y="28851225"/>
          <a:ext cx="7743825" cy="1470700"/>
          <a:chOff x="114300" y="17545050"/>
          <a:chExt cx="7219950" cy="1280200"/>
        </a:xfrm>
      </xdr:grpSpPr>
      <xdr:sp macro="" textlink="">
        <xdr:nvSpPr>
          <xdr:cNvPr id="10" name="TextBox 9"/>
          <xdr:cNvSpPr txBox="1"/>
        </xdr:nvSpPr>
        <xdr:spPr bwMode="auto">
          <a:xfrm>
            <a:off x="114300" y="17573625"/>
            <a:ext cx="1952624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(นายไชยยศ  ศักดิ์ศรีศิริสกุล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ผู้อำนวยการกองคลัง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11" name="TextBox 10"/>
          <xdr:cNvSpPr txBox="1"/>
        </xdr:nvSpPr>
        <xdr:spPr bwMode="auto">
          <a:xfrm>
            <a:off x="2752725" y="17545050"/>
            <a:ext cx="1962150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(นางสาวสุริศรี  สารพฤกษ์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ปลัดเทศบาล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12" name="TextBox 11"/>
          <xdr:cNvSpPr txBox="1"/>
        </xdr:nvSpPr>
        <xdr:spPr bwMode="auto">
          <a:xfrm>
            <a:off x="5086350" y="17564100"/>
            <a:ext cx="2247900" cy="1257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(นายอุดม  อิ่นคำ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นายกเทศมนตรีตำบลแม่คือ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</xdr:grpSp>
    <xdr:clientData/>
  </xdr:twoCellAnchor>
  <xdr:twoCellAnchor>
    <xdr:from>
      <xdr:col>1</xdr:col>
      <xdr:colOff>0</xdr:colOff>
      <xdr:row>133</xdr:row>
      <xdr:rowOff>0</xdr:rowOff>
    </xdr:from>
    <xdr:to>
      <xdr:col>7</xdr:col>
      <xdr:colOff>38100</xdr:colOff>
      <xdr:row>138</xdr:row>
      <xdr:rowOff>89575</xdr:rowOff>
    </xdr:to>
    <xdr:grpSp>
      <xdr:nvGrpSpPr>
        <xdr:cNvPr id="13" name="กลุ่ม 12"/>
        <xdr:cNvGrpSpPr/>
      </xdr:nvGrpSpPr>
      <xdr:grpSpPr>
        <a:xfrm>
          <a:off x="133350" y="39062025"/>
          <a:ext cx="7743825" cy="1470700"/>
          <a:chOff x="114300" y="17545050"/>
          <a:chExt cx="7219950" cy="1280200"/>
        </a:xfrm>
      </xdr:grpSpPr>
      <xdr:sp macro="" textlink="">
        <xdr:nvSpPr>
          <xdr:cNvPr id="14" name="TextBox 13"/>
          <xdr:cNvSpPr txBox="1"/>
        </xdr:nvSpPr>
        <xdr:spPr bwMode="auto">
          <a:xfrm>
            <a:off x="114300" y="17573625"/>
            <a:ext cx="1952624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(นายไชยยศ  ศักดิ์ศรีศิริสกุล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ผู้อำนวยการกองคลัง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15" name="TextBox 14"/>
          <xdr:cNvSpPr txBox="1"/>
        </xdr:nvSpPr>
        <xdr:spPr bwMode="auto">
          <a:xfrm>
            <a:off x="2752725" y="17545050"/>
            <a:ext cx="1962150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(นางสาวสุริศรี  สารพฤกษ์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ปลัดเทศบาล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16" name="TextBox 15"/>
          <xdr:cNvSpPr txBox="1"/>
        </xdr:nvSpPr>
        <xdr:spPr bwMode="auto">
          <a:xfrm>
            <a:off x="5086350" y="17564100"/>
            <a:ext cx="2247900" cy="1257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(นายอุดม  อิ่นคำ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นายกเทศมนตรีตำบลแม่คือ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</xdr:grpSp>
    <xdr:clientData/>
  </xdr:twoCellAnchor>
  <xdr:twoCellAnchor>
    <xdr:from>
      <xdr:col>1</xdr:col>
      <xdr:colOff>0</xdr:colOff>
      <xdr:row>168</xdr:row>
      <xdr:rowOff>0</xdr:rowOff>
    </xdr:from>
    <xdr:to>
      <xdr:col>7</xdr:col>
      <xdr:colOff>38100</xdr:colOff>
      <xdr:row>173</xdr:row>
      <xdr:rowOff>0</xdr:rowOff>
    </xdr:to>
    <xdr:grpSp>
      <xdr:nvGrpSpPr>
        <xdr:cNvPr id="17" name="กลุ่ม 16"/>
        <xdr:cNvGrpSpPr/>
      </xdr:nvGrpSpPr>
      <xdr:grpSpPr>
        <a:xfrm>
          <a:off x="133350" y="49549050"/>
          <a:ext cx="7743825" cy="1381125"/>
          <a:chOff x="114300" y="17545050"/>
          <a:chExt cx="7219950" cy="1280200"/>
        </a:xfrm>
      </xdr:grpSpPr>
      <xdr:sp macro="" textlink="">
        <xdr:nvSpPr>
          <xdr:cNvPr id="18" name="TextBox 17"/>
          <xdr:cNvSpPr txBox="1"/>
        </xdr:nvSpPr>
        <xdr:spPr bwMode="auto">
          <a:xfrm>
            <a:off x="114300" y="17573625"/>
            <a:ext cx="1952624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(นายไชยยศ  ศักดิ์ศรีศิริสกุล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ผู้อำนวยการกองคลัง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19" name="TextBox 18"/>
          <xdr:cNvSpPr txBox="1"/>
        </xdr:nvSpPr>
        <xdr:spPr bwMode="auto">
          <a:xfrm>
            <a:off x="2752725" y="17545050"/>
            <a:ext cx="1962150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(นางสาวสุริศรี  สารพฤกษ์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ปลัดเทศบาล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20" name="TextBox 19"/>
          <xdr:cNvSpPr txBox="1"/>
        </xdr:nvSpPr>
        <xdr:spPr bwMode="auto">
          <a:xfrm>
            <a:off x="5086350" y="17564100"/>
            <a:ext cx="2247900" cy="1257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(นายอุดม  อิ่นคำ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นายกเทศมนตรีตำบลแม่คือ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</xdr:grpSp>
    <xdr:clientData/>
  </xdr:twoCellAnchor>
  <xdr:twoCellAnchor>
    <xdr:from>
      <xdr:col>1</xdr:col>
      <xdr:colOff>0</xdr:colOff>
      <xdr:row>202</xdr:row>
      <xdr:rowOff>0</xdr:rowOff>
    </xdr:from>
    <xdr:to>
      <xdr:col>7</xdr:col>
      <xdr:colOff>38100</xdr:colOff>
      <xdr:row>207</xdr:row>
      <xdr:rowOff>89575</xdr:rowOff>
    </xdr:to>
    <xdr:grpSp>
      <xdr:nvGrpSpPr>
        <xdr:cNvPr id="21" name="กลุ่ม 20"/>
        <xdr:cNvGrpSpPr/>
      </xdr:nvGrpSpPr>
      <xdr:grpSpPr>
        <a:xfrm>
          <a:off x="133350" y="59483625"/>
          <a:ext cx="7743825" cy="1470700"/>
          <a:chOff x="114300" y="17545050"/>
          <a:chExt cx="7219950" cy="1280200"/>
        </a:xfrm>
      </xdr:grpSpPr>
      <xdr:sp macro="" textlink="">
        <xdr:nvSpPr>
          <xdr:cNvPr id="22" name="TextBox 21"/>
          <xdr:cNvSpPr txBox="1"/>
        </xdr:nvSpPr>
        <xdr:spPr bwMode="auto">
          <a:xfrm>
            <a:off x="114300" y="17573625"/>
            <a:ext cx="1952624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(นายไชยยศ  ศักดิ์ศรีศิริสกุล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ผู้อำนวยการกองคลัง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23" name="TextBox 22"/>
          <xdr:cNvSpPr txBox="1"/>
        </xdr:nvSpPr>
        <xdr:spPr bwMode="auto">
          <a:xfrm>
            <a:off x="2752725" y="17545050"/>
            <a:ext cx="1962150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(นางสาวสุริศรี  สารพฤกษ์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ปลัดเทศบาล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24" name="TextBox 23"/>
          <xdr:cNvSpPr txBox="1"/>
        </xdr:nvSpPr>
        <xdr:spPr bwMode="auto">
          <a:xfrm>
            <a:off x="5086350" y="17564100"/>
            <a:ext cx="2247900" cy="1257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(นายอุดม  อิ่นคำ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นายกเทศมนตรีตำบลแม่คือ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</xdr:grpSp>
    <xdr:clientData/>
  </xdr:twoCellAnchor>
  <xdr:twoCellAnchor>
    <xdr:from>
      <xdr:col>1</xdr:col>
      <xdr:colOff>0</xdr:colOff>
      <xdr:row>237</xdr:row>
      <xdr:rowOff>0</xdr:rowOff>
    </xdr:from>
    <xdr:to>
      <xdr:col>7</xdr:col>
      <xdr:colOff>38100</xdr:colOff>
      <xdr:row>242</xdr:row>
      <xdr:rowOff>89575</xdr:rowOff>
    </xdr:to>
    <xdr:grpSp>
      <xdr:nvGrpSpPr>
        <xdr:cNvPr id="25" name="กลุ่ม 24"/>
        <xdr:cNvGrpSpPr/>
      </xdr:nvGrpSpPr>
      <xdr:grpSpPr>
        <a:xfrm>
          <a:off x="133350" y="69418200"/>
          <a:ext cx="7743825" cy="1470700"/>
          <a:chOff x="114300" y="17545050"/>
          <a:chExt cx="7219950" cy="1280200"/>
        </a:xfrm>
      </xdr:grpSpPr>
      <xdr:sp macro="" textlink="">
        <xdr:nvSpPr>
          <xdr:cNvPr id="26" name="TextBox 25"/>
          <xdr:cNvSpPr txBox="1"/>
        </xdr:nvSpPr>
        <xdr:spPr bwMode="auto">
          <a:xfrm>
            <a:off x="114300" y="17573625"/>
            <a:ext cx="1952624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(นายไชยยศ  ศักดิ์ศรีศิริสกุล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ผู้อำนวยการกองคลัง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27" name="TextBox 26"/>
          <xdr:cNvSpPr txBox="1"/>
        </xdr:nvSpPr>
        <xdr:spPr bwMode="auto">
          <a:xfrm>
            <a:off x="2752725" y="17545050"/>
            <a:ext cx="1962150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(นางสาวสุริศรี  สารพฤกษ์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ปลัดเทศบาล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28" name="TextBox 27"/>
          <xdr:cNvSpPr txBox="1"/>
        </xdr:nvSpPr>
        <xdr:spPr bwMode="auto">
          <a:xfrm>
            <a:off x="5086350" y="17564100"/>
            <a:ext cx="2247900" cy="1257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(นายอุดม  อิ่นคำ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นายกเทศมนตรีตำบลแม่คือ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</xdr:grpSp>
    <xdr:clientData/>
  </xdr:twoCellAnchor>
  <xdr:twoCellAnchor>
    <xdr:from>
      <xdr:col>1</xdr:col>
      <xdr:colOff>0</xdr:colOff>
      <xdr:row>272</xdr:row>
      <xdr:rowOff>0</xdr:rowOff>
    </xdr:from>
    <xdr:to>
      <xdr:col>7</xdr:col>
      <xdr:colOff>38100</xdr:colOff>
      <xdr:row>277</xdr:row>
      <xdr:rowOff>89575</xdr:rowOff>
    </xdr:to>
    <xdr:grpSp>
      <xdr:nvGrpSpPr>
        <xdr:cNvPr id="29" name="กลุ่ม 28"/>
        <xdr:cNvGrpSpPr/>
      </xdr:nvGrpSpPr>
      <xdr:grpSpPr>
        <a:xfrm>
          <a:off x="133350" y="79629000"/>
          <a:ext cx="7743825" cy="1470700"/>
          <a:chOff x="114300" y="17545050"/>
          <a:chExt cx="7219950" cy="1280200"/>
        </a:xfrm>
      </xdr:grpSpPr>
      <xdr:sp macro="" textlink="">
        <xdr:nvSpPr>
          <xdr:cNvPr id="30" name="TextBox 29"/>
          <xdr:cNvSpPr txBox="1"/>
        </xdr:nvSpPr>
        <xdr:spPr bwMode="auto">
          <a:xfrm>
            <a:off x="114300" y="17573625"/>
            <a:ext cx="1952624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(นายไชยยศ  ศักดิ์ศรีศิริสกุล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ผู้อำนวยการกองคลัง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31" name="TextBox 30"/>
          <xdr:cNvSpPr txBox="1"/>
        </xdr:nvSpPr>
        <xdr:spPr bwMode="auto">
          <a:xfrm>
            <a:off x="2752725" y="17545050"/>
            <a:ext cx="1962150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(นางสาวสุริศรี  สารพฤกษ์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ปลัดเทศบาล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32" name="TextBox 31"/>
          <xdr:cNvSpPr txBox="1"/>
        </xdr:nvSpPr>
        <xdr:spPr bwMode="auto">
          <a:xfrm>
            <a:off x="5086350" y="17564100"/>
            <a:ext cx="2247900" cy="1257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(นายอุดม  อิ่นคำ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นายกเทศมนตรีตำบลแม่คือ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</xdr:grpSp>
    <xdr:clientData/>
  </xdr:twoCellAnchor>
  <xdr:twoCellAnchor>
    <xdr:from>
      <xdr:col>1</xdr:col>
      <xdr:colOff>0</xdr:colOff>
      <xdr:row>307</xdr:row>
      <xdr:rowOff>0</xdr:rowOff>
    </xdr:from>
    <xdr:to>
      <xdr:col>7</xdr:col>
      <xdr:colOff>38100</xdr:colOff>
      <xdr:row>312</xdr:row>
      <xdr:rowOff>89575</xdr:rowOff>
    </xdr:to>
    <xdr:grpSp>
      <xdr:nvGrpSpPr>
        <xdr:cNvPr id="33" name="กลุ่ม 32"/>
        <xdr:cNvGrpSpPr/>
      </xdr:nvGrpSpPr>
      <xdr:grpSpPr>
        <a:xfrm>
          <a:off x="133350" y="89839800"/>
          <a:ext cx="7743825" cy="1470700"/>
          <a:chOff x="114300" y="17545050"/>
          <a:chExt cx="7219950" cy="1280200"/>
        </a:xfrm>
      </xdr:grpSpPr>
      <xdr:sp macro="" textlink="">
        <xdr:nvSpPr>
          <xdr:cNvPr id="34" name="TextBox 33"/>
          <xdr:cNvSpPr txBox="1"/>
        </xdr:nvSpPr>
        <xdr:spPr bwMode="auto">
          <a:xfrm>
            <a:off x="114300" y="17573625"/>
            <a:ext cx="1952624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(นายไชยยศ  ศักดิ์ศรีศิริสกุล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ผู้อำนวยการกองคลัง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35" name="TextBox 34"/>
          <xdr:cNvSpPr txBox="1"/>
        </xdr:nvSpPr>
        <xdr:spPr bwMode="auto">
          <a:xfrm>
            <a:off x="2752725" y="17545050"/>
            <a:ext cx="1962150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(นางสาวสุริศรี  สารพฤกษ์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ปลัดเทศบาล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36" name="TextBox 35"/>
          <xdr:cNvSpPr txBox="1"/>
        </xdr:nvSpPr>
        <xdr:spPr bwMode="auto">
          <a:xfrm>
            <a:off x="5086350" y="17564100"/>
            <a:ext cx="2247900" cy="1257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(นายอุดม  อิ่นคำ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นายกเทศมนตรีตำบลแม่คือ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</xdr:grpSp>
    <xdr:clientData/>
  </xdr:twoCellAnchor>
  <xdr:twoCellAnchor>
    <xdr:from>
      <xdr:col>1</xdr:col>
      <xdr:colOff>0</xdr:colOff>
      <xdr:row>342</xdr:row>
      <xdr:rowOff>0</xdr:rowOff>
    </xdr:from>
    <xdr:to>
      <xdr:col>7</xdr:col>
      <xdr:colOff>38100</xdr:colOff>
      <xdr:row>347</xdr:row>
      <xdr:rowOff>0</xdr:rowOff>
    </xdr:to>
    <xdr:grpSp>
      <xdr:nvGrpSpPr>
        <xdr:cNvPr id="41" name="กลุ่ม 40"/>
        <xdr:cNvGrpSpPr/>
      </xdr:nvGrpSpPr>
      <xdr:grpSpPr>
        <a:xfrm>
          <a:off x="133350" y="100050600"/>
          <a:ext cx="7743825" cy="1381125"/>
          <a:chOff x="114300" y="17545050"/>
          <a:chExt cx="7219950" cy="1280200"/>
        </a:xfrm>
      </xdr:grpSpPr>
      <xdr:sp macro="" textlink="">
        <xdr:nvSpPr>
          <xdr:cNvPr id="42" name="TextBox 41"/>
          <xdr:cNvSpPr txBox="1"/>
        </xdr:nvSpPr>
        <xdr:spPr bwMode="auto">
          <a:xfrm>
            <a:off x="114300" y="17573625"/>
            <a:ext cx="1952624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(นายไชยยศ  ศักดิ์ศรีศิริสกุล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ผู้อำนวยการกองคลัง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43" name="TextBox 42"/>
          <xdr:cNvSpPr txBox="1"/>
        </xdr:nvSpPr>
        <xdr:spPr bwMode="auto">
          <a:xfrm>
            <a:off x="2752725" y="17545050"/>
            <a:ext cx="1962150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(นางสาวสุริศรี  สารพฤกษ์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ปลัดเทศบาล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44" name="TextBox 43"/>
          <xdr:cNvSpPr txBox="1"/>
        </xdr:nvSpPr>
        <xdr:spPr bwMode="auto">
          <a:xfrm>
            <a:off x="5086350" y="17564100"/>
            <a:ext cx="2247900" cy="1257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(นายอุดม  อิ่นคำ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นายกเทศมนตรีตำบลแม่คือ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</xdr:grpSp>
    <xdr:clientData/>
  </xdr:twoCellAnchor>
  <xdr:twoCellAnchor>
    <xdr:from>
      <xdr:col>1</xdr:col>
      <xdr:colOff>0</xdr:colOff>
      <xdr:row>376</xdr:row>
      <xdr:rowOff>0</xdr:rowOff>
    </xdr:from>
    <xdr:to>
      <xdr:col>7</xdr:col>
      <xdr:colOff>38100</xdr:colOff>
      <xdr:row>381</xdr:row>
      <xdr:rowOff>89575</xdr:rowOff>
    </xdr:to>
    <xdr:grpSp>
      <xdr:nvGrpSpPr>
        <xdr:cNvPr id="45" name="กลุ่ม 44"/>
        <xdr:cNvGrpSpPr/>
      </xdr:nvGrpSpPr>
      <xdr:grpSpPr>
        <a:xfrm>
          <a:off x="133350" y="109708950"/>
          <a:ext cx="7743825" cy="1470700"/>
          <a:chOff x="114300" y="17545050"/>
          <a:chExt cx="7219950" cy="1280200"/>
        </a:xfrm>
      </xdr:grpSpPr>
      <xdr:sp macro="" textlink="">
        <xdr:nvSpPr>
          <xdr:cNvPr id="46" name="TextBox 45"/>
          <xdr:cNvSpPr txBox="1"/>
        </xdr:nvSpPr>
        <xdr:spPr bwMode="auto">
          <a:xfrm>
            <a:off x="114300" y="17573625"/>
            <a:ext cx="1952624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(นายไชยยศ  ศักดิ์ศรีศิริสกุล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ผู้อำนวยการกองคลัง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47" name="TextBox 46"/>
          <xdr:cNvSpPr txBox="1"/>
        </xdr:nvSpPr>
        <xdr:spPr bwMode="auto">
          <a:xfrm>
            <a:off x="2752725" y="17545050"/>
            <a:ext cx="1962150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(นางสาวสุริศรี  สารพฤกษ์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ปลัดเทศบาล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48" name="TextBox 47"/>
          <xdr:cNvSpPr txBox="1"/>
        </xdr:nvSpPr>
        <xdr:spPr bwMode="auto">
          <a:xfrm>
            <a:off x="5086350" y="17564100"/>
            <a:ext cx="2247900" cy="1257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(นายอุดม  อิ่นคำ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นายกเทศมนตรีตำบลแม่คือ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27</xdr:row>
      <xdr:rowOff>200024</xdr:rowOff>
    </xdr:from>
    <xdr:to>
      <xdr:col>3</xdr:col>
      <xdr:colOff>1200150</xdr:colOff>
      <xdr:row>32</xdr:row>
      <xdr:rowOff>171449</xdr:rowOff>
    </xdr:to>
    <xdr:grpSp>
      <xdr:nvGrpSpPr>
        <xdr:cNvPr id="7169" name="กลุ่ม 5"/>
        <xdr:cNvGrpSpPr>
          <a:grpSpLocks/>
        </xdr:cNvGrpSpPr>
      </xdr:nvGrpSpPr>
      <xdr:grpSpPr bwMode="auto">
        <a:xfrm>
          <a:off x="95250" y="8658224"/>
          <a:ext cx="6410325" cy="1495425"/>
          <a:chOff x="228600" y="7781923"/>
          <a:chExt cx="5343526" cy="1183220"/>
        </a:xfrm>
      </xdr:grpSpPr>
      <xdr:sp macro="" textlink="">
        <xdr:nvSpPr>
          <xdr:cNvPr id="7" name="TextBox 6"/>
          <xdr:cNvSpPr txBox="1"/>
        </xdr:nvSpPr>
        <xdr:spPr>
          <a:xfrm>
            <a:off x="228600" y="7781925"/>
            <a:ext cx="1703612" cy="11778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spAutoFit/>
          </a:bodyPr>
          <a:lstStyle/>
          <a:p>
            <a:pPr algn="ctr"/>
            <a:r>
              <a:rPr lang="th-TH" sz="1600">
                <a:latin typeface="TH NiramitIT๙" pitchFamily="2" charset="-34"/>
                <a:cs typeface="TH NiramitIT๙" pitchFamily="2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NiramitIT๙" pitchFamily="2" charset="-34"/>
              <a:cs typeface="TH NiramitIT๙" pitchFamily="2" charset="-34"/>
            </a:endParaRPr>
          </a:p>
          <a:p>
            <a:pPr algn="ctr"/>
            <a:endParaRPr lang="th-TH" sz="800">
              <a:latin typeface="TH NiramitIT๙" pitchFamily="2" charset="-34"/>
              <a:cs typeface="TH NiramitIT๙" pitchFamily="2" charset="-34"/>
            </a:endParaRPr>
          </a:p>
          <a:p>
            <a:pPr algn="ctr"/>
            <a:r>
              <a:rPr lang="th-TH" sz="1600">
                <a:latin typeface="TH NiramitIT๙" pitchFamily="2" charset="-34"/>
                <a:cs typeface="TH NiramitIT๙" pitchFamily="2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NiramitIT๙" pitchFamily="2" charset="-34"/>
                <a:cs typeface="TH NiramitIT๙" pitchFamily="2" charset="-34"/>
              </a:rPr>
              <a:t>(นายไชยยศ  ศักดิ์ศรีศิริสกุล</a:t>
            </a:r>
            <a:r>
              <a:rPr lang="th-TH" sz="1600" baseline="0">
                <a:latin typeface="TH NiramitIT๙" pitchFamily="2" charset="-34"/>
                <a:cs typeface="TH NiramitIT๙" pitchFamily="2" charset="-34"/>
              </a:rPr>
              <a:t>)</a:t>
            </a:r>
          </a:p>
          <a:p>
            <a:pPr algn="ctr"/>
            <a:r>
              <a:rPr lang="th-TH" sz="1600" baseline="0">
                <a:latin typeface="TH NiramitIT๙" pitchFamily="2" charset="-34"/>
                <a:cs typeface="TH NiramitIT๙" pitchFamily="2" charset="-34"/>
              </a:rPr>
              <a:t>ผู้อำนวยการกองคลัง</a:t>
            </a:r>
            <a:endParaRPr lang="th-TH" sz="1600">
              <a:latin typeface="TH NiramitIT๙" pitchFamily="2" charset="-34"/>
              <a:cs typeface="TH NiramitIT๙" pitchFamily="2" charset="-34"/>
            </a:endParaRPr>
          </a:p>
        </xdr:txBody>
      </xdr:sp>
      <xdr:sp macro="" textlink="">
        <xdr:nvSpPr>
          <xdr:cNvPr id="8" name="TextBox 7"/>
          <xdr:cNvSpPr txBox="1"/>
        </xdr:nvSpPr>
        <xdr:spPr>
          <a:xfrm>
            <a:off x="1948833" y="7781925"/>
            <a:ext cx="1711923" cy="11778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spAutoFit/>
          </a:bodyPr>
          <a:lstStyle/>
          <a:p>
            <a:pPr algn="ctr"/>
            <a:r>
              <a:rPr lang="th-TH" sz="1600">
                <a:latin typeface="TH NiramitIT๙" pitchFamily="2" charset="-34"/>
                <a:cs typeface="TH NiramitIT๙" pitchFamily="2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NiramitIT๙" pitchFamily="2" charset="-34"/>
              <a:cs typeface="TH NiramitIT๙" pitchFamily="2" charset="-34"/>
            </a:endParaRPr>
          </a:p>
          <a:p>
            <a:pPr algn="ctr"/>
            <a:endParaRPr lang="th-TH" sz="800">
              <a:latin typeface="TH NiramitIT๙" pitchFamily="2" charset="-34"/>
              <a:cs typeface="TH NiramitIT๙" pitchFamily="2" charset="-34"/>
            </a:endParaRPr>
          </a:p>
          <a:p>
            <a:pPr algn="ctr"/>
            <a:r>
              <a:rPr lang="th-TH" sz="1600">
                <a:latin typeface="TH NiramitIT๙" pitchFamily="2" charset="-34"/>
                <a:cs typeface="TH NiramitIT๙" pitchFamily="2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NiramitIT๙" pitchFamily="2" charset="-34"/>
                <a:cs typeface="TH NiramitIT๙" pitchFamily="2" charset="-34"/>
              </a:rPr>
              <a:t>(นางสาวสุริศรี  สารพฤกษ์</a:t>
            </a:r>
            <a:r>
              <a:rPr lang="th-TH" sz="1600" baseline="0">
                <a:latin typeface="TH NiramitIT๙" pitchFamily="2" charset="-34"/>
                <a:cs typeface="TH NiramitIT๙" pitchFamily="2" charset="-34"/>
              </a:rPr>
              <a:t>)</a:t>
            </a:r>
          </a:p>
          <a:p>
            <a:pPr algn="ctr"/>
            <a:r>
              <a:rPr lang="th-TH" sz="1600" baseline="0">
                <a:latin typeface="TH NiramitIT๙" pitchFamily="2" charset="-34"/>
                <a:cs typeface="TH NiramitIT๙" pitchFamily="2" charset="-34"/>
              </a:rPr>
              <a:t>ปลัดเทศบาล</a:t>
            </a:r>
            <a:endParaRPr lang="th-TH" sz="1600">
              <a:latin typeface="TH NiramitIT๙" pitchFamily="2" charset="-34"/>
              <a:cs typeface="TH NiramitIT๙" pitchFamily="2" charset="-34"/>
            </a:endParaRPr>
          </a:p>
        </xdr:txBody>
      </xdr:sp>
      <xdr:sp macro="" textlink="">
        <xdr:nvSpPr>
          <xdr:cNvPr id="9" name="TextBox 8"/>
          <xdr:cNvSpPr txBox="1"/>
        </xdr:nvSpPr>
        <xdr:spPr>
          <a:xfrm>
            <a:off x="3610894" y="7781923"/>
            <a:ext cx="1961232" cy="11832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spAutoFit/>
          </a:bodyPr>
          <a:lstStyle/>
          <a:p>
            <a:pPr algn="ctr"/>
            <a:r>
              <a:rPr lang="th-TH" sz="1600">
                <a:latin typeface="TH NiramitIT๙" pitchFamily="2" charset="-34"/>
                <a:cs typeface="TH NiramitIT๙" pitchFamily="2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NiramitIT๙" pitchFamily="2" charset="-34"/>
              <a:cs typeface="TH NiramitIT๙" pitchFamily="2" charset="-34"/>
            </a:endParaRPr>
          </a:p>
          <a:p>
            <a:pPr algn="ctr"/>
            <a:endParaRPr lang="th-TH" sz="800">
              <a:latin typeface="TH NiramitIT๙" pitchFamily="2" charset="-34"/>
              <a:cs typeface="TH NiramitIT๙" pitchFamily="2" charset="-34"/>
            </a:endParaRPr>
          </a:p>
          <a:p>
            <a:pPr algn="ctr"/>
            <a:r>
              <a:rPr lang="th-TH" sz="1600">
                <a:latin typeface="TH NiramitIT๙" pitchFamily="2" charset="-34"/>
                <a:cs typeface="TH NiramitIT๙" pitchFamily="2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NiramitIT๙" pitchFamily="2" charset="-34"/>
                <a:cs typeface="TH NiramitIT๙" pitchFamily="2" charset="-34"/>
              </a:rPr>
              <a:t>(นายอุดม  อิ่นคำ</a:t>
            </a:r>
            <a:r>
              <a:rPr lang="th-TH" sz="1600" baseline="0">
                <a:latin typeface="TH NiramitIT๙" pitchFamily="2" charset="-34"/>
                <a:cs typeface="TH NiramitIT๙" pitchFamily="2" charset="-34"/>
              </a:rPr>
              <a:t>)</a:t>
            </a:r>
          </a:p>
          <a:p>
            <a:pPr algn="ctr"/>
            <a:r>
              <a:rPr lang="th-TH" sz="1600" baseline="0">
                <a:latin typeface="TH NiramitIT๙" pitchFamily="2" charset="-34"/>
                <a:cs typeface="TH NiramitIT๙" pitchFamily="2" charset="-34"/>
              </a:rPr>
              <a:t>นายกเทศมนตรีตำบลแม่คือ</a:t>
            </a:r>
            <a:endParaRPr lang="th-TH" sz="1600">
              <a:latin typeface="TH NiramitIT๙" pitchFamily="2" charset="-34"/>
              <a:cs typeface="TH NiramitIT๙" pitchFamily="2" charset="-34"/>
            </a:endParaRP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44</xdr:row>
      <xdr:rowOff>266700</xdr:rowOff>
    </xdr:from>
    <xdr:to>
      <xdr:col>9</xdr:col>
      <xdr:colOff>1019175</xdr:colOff>
      <xdr:row>50</xdr:row>
      <xdr:rowOff>142875</xdr:rowOff>
    </xdr:to>
    <xdr:grpSp>
      <xdr:nvGrpSpPr>
        <xdr:cNvPr id="2" name="กลุ่ม 1"/>
        <xdr:cNvGrpSpPr/>
      </xdr:nvGrpSpPr>
      <xdr:grpSpPr>
        <a:xfrm>
          <a:off x="1" y="13639800"/>
          <a:ext cx="13249274" cy="1704975"/>
          <a:chOff x="1190625" y="5191125"/>
          <a:chExt cx="12163425" cy="1257300"/>
        </a:xfrm>
      </xdr:grpSpPr>
      <xdr:sp macro="" textlink="">
        <xdr:nvSpPr>
          <xdr:cNvPr id="3" name="TextBox 2"/>
          <xdr:cNvSpPr txBox="1"/>
        </xdr:nvSpPr>
        <xdr:spPr bwMode="auto">
          <a:xfrm>
            <a:off x="1190625" y="5191125"/>
            <a:ext cx="1952624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NiramitIT๙" pitchFamily="2" charset="-34"/>
                <a:cs typeface="TH NiramitIT๙" pitchFamily="2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NiramitIT๙" pitchFamily="2" charset="-34"/>
              <a:cs typeface="TH NiramitIT๙" pitchFamily="2" charset="-34"/>
            </a:endParaRPr>
          </a:p>
          <a:p>
            <a:pPr algn="ctr"/>
            <a:endParaRPr lang="th-TH" sz="800">
              <a:latin typeface="TH NiramitIT๙" pitchFamily="2" charset="-34"/>
              <a:cs typeface="TH NiramitIT๙" pitchFamily="2" charset="-34"/>
            </a:endParaRPr>
          </a:p>
          <a:p>
            <a:pPr algn="ctr"/>
            <a:r>
              <a:rPr lang="th-TH" sz="1600">
                <a:latin typeface="TH NiramitIT๙" pitchFamily="2" charset="-34"/>
                <a:cs typeface="TH NiramitIT๙" pitchFamily="2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NiramitIT๙" pitchFamily="2" charset="-34"/>
                <a:cs typeface="TH NiramitIT๙" pitchFamily="2" charset="-34"/>
              </a:rPr>
              <a:t>(นายไชยยศ  ศักดิ์ศรีศิริสกุล</a:t>
            </a:r>
            <a:r>
              <a:rPr lang="th-TH" sz="1600" baseline="0">
                <a:latin typeface="TH NiramitIT๙" pitchFamily="2" charset="-34"/>
                <a:cs typeface="TH NiramitIT๙" pitchFamily="2" charset="-34"/>
              </a:rPr>
              <a:t>)</a:t>
            </a:r>
          </a:p>
          <a:p>
            <a:pPr algn="ctr"/>
            <a:r>
              <a:rPr lang="th-TH" sz="1600" baseline="0">
                <a:latin typeface="TH NiramitIT๙" pitchFamily="2" charset="-34"/>
                <a:cs typeface="TH NiramitIT๙" pitchFamily="2" charset="-34"/>
              </a:rPr>
              <a:t>ผู้อำนวยการกองคลัง</a:t>
            </a:r>
            <a:endParaRPr lang="th-TH" sz="1600">
              <a:latin typeface="TH NiramitIT๙" pitchFamily="2" charset="-34"/>
              <a:cs typeface="TH NiramitIT๙" pitchFamily="2" charset="-34"/>
            </a:endParaRPr>
          </a:p>
        </xdr:txBody>
      </xdr:sp>
      <xdr:sp macro="" textlink="">
        <xdr:nvSpPr>
          <xdr:cNvPr id="4" name="TextBox 3"/>
          <xdr:cNvSpPr txBox="1"/>
        </xdr:nvSpPr>
        <xdr:spPr bwMode="auto">
          <a:xfrm>
            <a:off x="11106150" y="5191125"/>
            <a:ext cx="2247900" cy="1257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NiramitIT๙" pitchFamily="2" charset="-34"/>
                <a:cs typeface="TH NiramitIT๙" pitchFamily="2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NiramitIT๙" pitchFamily="2" charset="-34"/>
              <a:cs typeface="TH NiramitIT๙" pitchFamily="2" charset="-34"/>
            </a:endParaRPr>
          </a:p>
          <a:p>
            <a:pPr algn="ctr"/>
            <a:endParaRPr lang="th-TH" sz="800">
              <a:latin typeface="TH NiramitIT๙" pitchFamily="2" charset="-34"/>
              <a:cs typeface="TH NiramitIT๙" pitchFamily="2" charset="-34"/>
            </a:endParaRPr>
          </a:p>
          <a:p>
            <a:pPr algn="ctr"/>
            <a:r>
              <a:rPr lang="th-TH" sz="1600">
                <a:latin typeface="TH NiramitIT๙" pitchFamily="2" charset="-34"/>
                <a:cs typeface="TH NiramitIT๙" pitchFamily="2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NiramitIT๙" pitchFamily="2" charset="-34"/>
                <a:cs typeface="TH NiramitIT๙" pitchFamily="2" charset="-34"/>
              </a:rPr>
              <a:t>(นายอุดม  อิ่นคำ</a:t>
            </a:r>
            <a:r>
              <a:rPr lang="th-TH" sz="1600" baseline="0">
                <a:latin typeface="TH NiramitIT๙" pitchFamily="2" charset="-34"/>
                <a:cs typeface="TH NiramitIT๙" pitchFamily="2" charset="-34"/>
              </a:rPr>
              <a:t>)</a:t>
            </a:r>
          </a:p>
          <a:p>
            <a:pPr algn="ctr"/>
            <a:r>
              <a:rPr lang="th-TH" sz="1600" baseline="0">
                <a:latin typeface="TH NiramitIT๙" pitchFamily="2" charset="-34"/>
                <a:cs typeface="TH NiramitIT๙" pitchFamily="2" charset="-34"/>
              </a:rPr>
              <a:t>นายกเทศมนตรีตำบลแม่คือ</a:t>
            </a:r>
            <a:endParaRPr lang="th-TH" sz="1600">
              <a:latin typeface="TH NiramitIT๙" pitchFamily="2" charset="-34"/>
              <a:cs typeface="TH NiramitIT๙" pitchFamily="2" charset="-34"/>
            </a:endParaRPr>
          </a:p>
        </xdr:txBody>
      </xdr:sp>
      <xdr:sp macro="" textlink="">
        <xdr:nvSpPr>
          <xdr:cNvPr id="5" name="TextBox 4"/>
          <xdr:cNvSpPr txBox="1"/>
        </xdr:nvSpPr>
        <xdr:spPr bwMode="auto">
          <a:xfrm>
            <a:off x="6019800" y="5191125"/>
            <a:ext cx="1962150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NiramitIT๙" pitchFamily="2" charset="-34"/>
                <a:cs typeface="TH NiramitIT๙" pitchFamily="2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NiramitIT๙" pitchFamily="2" charset="-34"/>
              <a:cs typeface="TH NiramitIT๙" pitchFamily="2" charset="-34"/>
            </a:endParaRPr>
          </a:p>
          <a:p>
            <a:pPr algn="ctr"/>
            <a:endParaRPr lang="th-TH" sz="800">
              <a:latin typeface="TH NiramitIT๙" pitchFamily="2" charset="-34"/>
              <a:cs typeface="TH NiramitIT๙" pitchFamily="2" charset="-34"/>
            </a:endParaRPr>
          </a:p>
          <a:p>
            <a:pPr algn="ctr"/>
            <a:r>
              <a:rPr lang="th-TH" sz="1600">
                <a:latin typeface="TH NiramitIT๙" pitchFamily="2" charset="-34"/>
                <a:cs typeface="TH NiramitIT๙" pitchFamily="2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NiramitIT๙" pitchFamily="2" charset="-34"/>
                <a:cs typeface="TH NiramitIT๙" pitchFamily="2" charset="-34"/>
              </a:rPr>
              <a:t>(นางสาวสุริศรี  สารพฤกษ์</a:t>
            </a:r>
            <a:r>
              <a:rPr lang="th-TH" sz="1600" baseline="0">
                <a:latin typeface="TH NiramitIT๙" pitchFamily="2" charset="-34"/>
                <a:cs typeface="TH NiramitIT๙" pitchFamily="2" charset="-34"/>
              </a:rPr>
              <a:t>)</a:t>
            </a:r>
          </a:p>
          <a:p>
            <a:pPr algn="ctr"/>
            <a:r>
              <a:rPr lang="th-TH" sz="1600" baseline="0">
                <a:latin typeface="TH NiramitIT๙" pitchFamily="2" charset="-34"/>
                <a:cs typeface="TH NiramitIT๙" pitchFamily="2" charset="-34"/>
              </a:rPr>
              <a:t>ปลัดเทศบาล</a:t>
            </a:r>
            <a:endParaRPr lang="th-TH" sz="1600">
              <a:latin typeface="TH NiramitIT๙" pitchFamily="2" charset="-34"/>
              <a:cs typeface="TH NiramitIT๙" pitchFamily="2" charset="-34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osMissU%20System\Application%20Data\Microsoft\Excel\&#3619;&#3634;&#3618;&#3591;&#3634;&#3609;&#3648;&#3591;&#3636;&#3609;&#3588;&#3591;&#3648;&#3627;&#3621;&#3639;&#3629;57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3607;&#3632;&#3648;&#3610;&#3637;&#3618;&#3609;&#3611;&#3637;5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9;&#3634;&#3618;&#3591;&#3634;&#3609;&#3648;&#3591;&#3636;&#3609;&#3588;&#3591;&#3648;&#3627;&#3621;&#3639;&#3629;5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osMissU%20System\Application%20Data\Microsoft\Excel\&#3591;&#3610;&#3648;&#3604;&#3639;&#3629;&#3609;\&#3585;.&#3618;.5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585;&#3629;&#3591;&#3588;&#3621;&#3633;&#3591;\&#3610;&#3633;&#3597;&#3594;&#3637;\&#3607;&#3640;&#3585;&#3648;&#3604;&#3639;&#3629;&#3609;\55\&#3585;&#3619;&#3632;&#3604;&#3634;&#3625;&#3607;&#3635;&#3585;&#3634;&#3619;&#3592;&#3656;&#3634;&#3618;&#3592;&#3634;&#3585;&#3648;&#3591;&#3636;&#3609;&#3626;&#3632;&#3626;&#3617;5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osMissU%20System\Application%20Data\Microsoft\Excel\&#3591;&#3610;%203%20&#3648;&#3604;&#3639;&#3629;&#3609;%2057\&#3591;&#3610;%203%20&#3648;&#3604;&#3639;&#3629;&#3609;%205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585;&#3629;&#3591;&#3588;&#3621;&#3633;&#3591;\&#3610;&#3633;&#3597;&#3594;&#3637;\&#3607;&#3640;&#3585;&#3648;&#3604;&#3639;&#3629;&#3609;\55\&#3585;&#3619;&#3632;&#3604;&#3634;&#3625;&#3607;&#3635;&#3585;&#3634;&#3619;&#3592;&#3656;&#3634;&#3618;&#3592;&#3634;&#3585;&#3648;&#3591;&#3636;&#3609;&#3619;&#3634;&#3618;&#3619;&#3633;&#3610;5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585;&#3629;&#3591;&#3588;&#3621;&#3633;&#3591;\&#3610;&#3633;&#3597;&#3594;&#3637;\&#3607;&#3640;&#3585;&#3648;&#3604;&#3639;&#3629;&#3609;\55\&#3627;&#3617;&#3634;&#3618;&#3648;&#3627;&#3605;&#3640;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3591;&#3610;&#3648;&#3604;&#3639;&#3629;&#3609;/&#3585;.&#3618;.5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ee\&#3591;&#3610;&#3611;&#3637;55\&#3591;&#3610;&#3648;&#3604;&#3639;&#3629;&#3609;\&#3585;.&#3618;.5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.ค."/>
      <sheetName val="เช็คค้างต.ค"/>
      <sheetName val="พ.ย."/>
      <sheetName val="เช็คค้างพ.ย"/>
      <sheetName val="ธ.ค."/>
      <sheetName val="เช็คค้างธ.ค"/>
      <sheetName val="ม.ค."/>
      <sheetName val="เช็คค้างม.ค"/>
      <sheetName val="ก.พ."/>
      <sheetName val="เช็คค้างก.พ"/>
      <sheetName val="มี.ค."/>
      <sheetName val="เช็คค้างมี.ค"/>
      <sheetName val="เม.ย."/>
      <sheetName val="เช็คค้างเม.ย."/>
      <sheetName val="พ.ค."/>
      <sheetName val="เช็คค้างพ.ค."/>
      <sheetName val="มิ.ย."/>
      <sheetName val="เช็คค้างมิ.ย"/>
      <sheetName val="ก.ค."/>
      <sheetName val="เช็คค้างก.ค."/>
      <sheetName val="ส.ค."/>
      <sheetName val="เช็คค้างส.ค."/>
      <sheetName val="ก.ย."/>
      <sheetName val="เช็คค้างก.ย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922">
          <cell r="K922">
            <v>708425.7699999999</v>
          </cell>
        </row>
        <row r="924">
          <cell r="K924">
            <v>57172.900000000009</v>
          </cell>
        </row>
        <row r="925">
          <cell r="K925">
            <v>2011313.97</v>
          </cell>
        </row>
        <row r="927">
          <cell r="K927">
            <v>1573927.4299999997</v>
          </cell>
        </row>
        <row r="928">
          <cell r="K928">
            <v>1805.2399999999998</v>
          </cell>
        </row>
        <row r="930">
          <cell r="K930">
            <v>4560381.0199999996</v>
          </cell>
        </row>
      </sheetData>
      <sheetData sheetId="2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งสจ่าย"/>
      <sheetName val="งสรับ"/>
      <sheetName val="ทะเบียนรายรับ"/>
      <sheetName val="ย.เงินฝาก"/>
      <sheetName val="ย.ค่าใช้จ่าย"/>
      <sheetName val="ย.เงินรับฝาก"/>
      <sheetName val="ย.รายรับ"/>
      <sheetName val="ย.ภาษีจัดสรร"/>
      <sheetName val="ย.เงินอุดหนุ"/>
      <sheetName val="ย.รอจ่ายค้างจ่าย"/>
    </sheetNames>
    <sheetDataSet>
      <sheetData sheetId="0"/>
      <sheetData sheetId="1"/>
      <sheetData sheetId="2">
        <row r="449">
          <cell r="D449">
            <v>784804</v>
          </cell>
          <cell r="E449">
            <v>47914.19999999999</v>
          </cell>
          <cell r="F449">
            <v>129151</v>
          </cell>
          <cell r="J449">
            <v>2153.4</v>
          </cell>
          <cell r="K449">
            <v>720</v>
          </cell>
          <cell r="L449">
            <v>4176.3500000000004</v>
          </cell>
          <cell r="M449">
            <v>491400</v>
          </cell>
          <cell r="O449">
            <v>300</v>
          </cell>
          <cell r="P449">
            <v>2000</v>
          </cell>
          <cell r="Q449">
            <v>2135</v>
          </cell>
          <cell r="R449">
            <v>7250</v>
          </cell>
          <cell r="T449">
            <v>6960</v>
          </cell>
          <cell r="U449">
            <v>660</v>
          </cell>
          <cell r="V449">
            <v>20950</v>
          </cell>
          <cell r="W449">
            <v>3000</v>
          </cell>
          <cell r="X449">
            <v>2000</v>
          </cell>
          <cell r="Y449">
            <v>1410</v>
          </cell>
          <cell r="Z449">
            <v>9740</v>
          </cell>
          <cell r="AA449">
            <v>3000</v>
          </cell>
          <cell r="AD449">
            <v>424113.83999999997</v>
          </cell>
          <cell r="AI449">
            <v>4400</v>
          </cell>
          <cell r="AJ449">
            <v>14100</v>
          </cell>
          <cell r="AK449">
            <v>0</v>
          </cell>
          <cell r="AL449">
            <v>42560</v>
          </cell>
          <cell r="AP449">
            <v>7080782.4000000004</v>
          </cell>
          <cell r="AQ449">
            <v>2522162.66</v>
          </cell>
          <cell r="AR449">
            <v>332080.06999999995</v>
          </cell>
          <cell r="AS449">
            <v>993949.06</v>
          </cell>
          <cell r="AT449">
            <v>1351967.7100000002</v>
          </cell>
          <cell r="AU449">
            <v>34963.040000000001</v>
          </cell>
          <cell r="AV449">
            <v>77948.899999999994</v>
          </cell>
          <cell r="AW449">
            <v>6214091</v>
          </cell>
          <cell r="BA449">
            <v>7030932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.ค."/>
      <sheetName val="เช็คค้างต.ค"/>
      <sheetName val="พ.ย."/>
      <sheetName val="เช็คค้างพ.ย"/>
      <sheetName val="ธ.ค."/>
      <sheetName val="เช็คค้างธ.ค"/>
      <sheetName val="ม.ค."/>
      <sheetName val="เช็คค้างม.ค"/>
      <sheetName val="ก.พ."/>
      <sheetName val="เช็คค้างก.พ"/>
      <sheetName val="มี.ค."/>
      <sheetName val="เช็คค้างมี.ค"/>
      <sheetName val="เม.ย."/>
      <sheetName val="เช็คค้างเม.ย."/>
      <sheetName val="พ.ค."/>
      <sheetName val="เช็คค้างพ.ค."/>
      <sheetName val="มิ.ย."/>
      <sheetName val="เช็คค้างมิ.ย"/>
      <sheetName val="ก.ค."/>
      <sheetName val="เช็คค้างก.ค."/>
      <sheetName val="ส.ค."/>
      <sheetName val="เช็คค้างส.ค."/>
      <sheetName val="ก.ย."/>
      <sheetName val="เช็คค้างก.ย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917">
          <cell r="K917">
            <v>20200212.509999961</v>
          </cell>
        </row>
        <row r="929">
          <cell r="K929">
            <v>11287186.179999987</v>
          </cell>
        </row>
      </sheetData>
      <sheetData sheetId="23">
        <row r="575">
          <cell r="B575" t="str">
            <v>0114718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งบทดลอง"/>
      <sheetName val="งบประกอบ"/>
      <sheetName val="รับจ่าย"/>
      <sheetName val="ประกอบงบ2"/>
      <sheetName val="งบกระทบยอด"/>
      <sheetName val="ทำการกระทบยอดตามแผน"/>
      <sheetName val="กระดาษทำการกระทบยอด"/>
      <sheetName val="กระดาษทำการคงเหลือ"/>
    </sheetNames>
    <sheetDataSet>
      <sheetData sheetId="0" refreshError="1">
        <row r="7">
          <cell r="C7">
            <v>708425.7699999999</v>
          </cell>
        </row>
        <row r="8">
          <cell r="C8">
            <v>57172.900000000009</v>
          </cell>
        </row>
        <row r="9">
          <cell r="C9">
            <v>2011313.97</v>
          </cell>
        </row>
        <row r="11">
          <cell r="C11">
            <v>1805.2399999999998</v>
          </cell>
        </row>
        <row r="12">
          <cell r="C12">
            <v>4560381.0199999996</v>
          </cell>
        </row>
        <row r="13">
          <cell r="C13">
            <v>1573927.4299999997</v>
          </cell>
        </row>
        <row r="14">
          <cell r="C14">
            <v>425618.83999999997</v>
          </cell>
        </row>
        <row r="15">
          <cell r="C15">
            <v>18355</v>
          </cell>
        </row>
        <row r="16">
          <cell r="C16">
            <v>923.4</v>
          </cell>
        </row>
        <row r="17">
          <cell r="C17">
            <v>78900</v>
          </cell>
        </row>
        <row r="18">
          <cell r="C18">
            <v>758657.45</v>
          </cell>
        </row>
        <row r="19">
          <cell r="C19">
            <v>2240131</v>
          </cell>
        </row>
        <row r="20">
          <cell r="C20">
            <v>5397874</v>
          </cell>
        </row>
        <row r="21">
          <cell r="C21">
            <v>1456803.5</v>
          </cell>
        </row>
        <row r="22">
          <cell r="C22">
            <v>5720028.5300000003</v>
          </cell>
        </row>
        <row r="23">
          <cell r="C23">
            <v>1542485.47</v>
          </cell>
        </row>
        <row r="24">
          <cell r="C24">
            <v>317597.34999999998</v>
          </cell>
        </row>
        <row r="25">
          <cell r="C25">
            <v>155970</v>
          </cell>
        </row>
        <row r="26">
          <cell r="C26">
            <v>1659790</v>
          </cell>
        </row>
        <row r="27">
          <cell r="C27">
            <v>768887.96</v>
          </cell>
        </row>
        <row r="28">
          <cell r="C28">
            <v>2995350</v>
          </cell>
        </row>
        <row r="29">
          <cell r="C29">
            <v>60000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1744</v>
          </cell>
        </row>
        <row r="33">
          <cell r="D33">
            <v>587</v>
          </cell>
        </row>
        <row r="34">
          <cell r="D34">
            <v>1000</v>
          </cell>
        </row>
        <row r="35">
          <cell r="D35">
            <v>1498650</v>
          </cell>
        </row>
        <row r="36">
          <cell r="D36">
            <v>157000</v>
          </cell>
        </row>
        <row r="37">
          <cell r="D37">
            <v>252156.61000000002</v>
          </cell>
        </row>
        <row r="38">
          <cell r="D38">
            <v>708425.7699999999</v>
          </cell>
        </row>
        <row r="40">
          <cell r="D40">
            <v>6717455.3600000003</v>
          </cell>
        </row>
        <row r="41">
          <cell r="D41">
            <v>27643774.630000003</v>
          </cell>
        </row>
      </sheetData>
      <sheetData sheetId="1" refreshError="1">
        <row r="4">
          <cell r="H4">
            <v>11402.620000000008</v>
          </cell>
        </row>
        <row r="5">
          <cell r="H5">
            <v>11448.139999999998</v>
          </cell>
        </row>
        <row r="6">
          <cell r="H6">
            <v>1752.35</v>
          </cell>
        </row>
        <row r="7">
          <cell r="H7">
            <v>227544</v>
          </cell>
        </row>
        <row r="8">
          <cell r="H8">
            <v>9.5</v>
          </cell>
        </row>
      </sheetData>
      <sheetData sheetId="2" refreshError="1">
        <row r="11">
          <cell r="BO11">
            <v>600000</v>
          </cell>
        </row>
        <row r="12">
          <cell r="BO12">
            <v>347300</v>
          </cell>
        </row>
        <row r="13">
          <cell r="BO13">
            <v>200000</v>
          </cell>
          <cell r="BP13">
            <v>424113.83999999997</v>
          </cell>
        </row>
        <row r="15">
          <cell r="BO15">
            <v>10000</v>
          </cell>
          <cell r="BP15">
            <v>61060</v>
          </cell>
        </row>
        <row r="16">
          <cell r="BO16">
            <v>17150000</v>
          </cell>
          <cell r="BP16">
            <v>18607944.840000004</v>
          </cell>
        </row>
        <row r="17">
          <cell r="BO17">
            <v>6500000</v>
          </cell>
          <cell r="BP17">
            <v>7030932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.ย."/>
      <sheetName val="ส.ค."/>
      <sheetName val="ก.ค."/>
      <sheetName val="มิ.ย."/>
      <sheetName val="พ.ค."/>
      <sheetName val="เม.ย."/>
      <sheetName val="มี.ค."/>
      <sheetName val="ก.พ."/>
      <sheetName val="ม.ค."/>
      <sheetName val="ธ.ค."/>
      <sheetName val="พ.ย."/>
      <sheetName val="ต.ค."/>
      <sheetName val="ทั้งปี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6">
          <cell r="D16">
            <v>0</v>
          </cell>
        </row>
        <row r="128">
          <cell r="M128">
            <v>0</v>
          </cell>
        </row>
      </sheetData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วมปี"/>
      <sheetName val="รายรับ56"/>
      <sheetName val="สรุป 2"/>
      <sheetName val="ส่ง"/>
      <sheetName val="Sheet1"/>
      <sheetName val="Sheet2"/>
      <sheetName val="Sheet3"/>
    </sheetNames>
    <sheetDataSet>
      <sheetData sheetId="0">
        <row r="15">
          <cell r="C15">
            <v>1399020</v>
          </cell>
          <cell r="S15">
            <v>1397496</v>
          </cell>
        </row>
        <row r="16">
          <cell r="C16">
            <v>62360</v>
          </cell>
          <cell r="S16">
            <v>62038</v>
          </cell>
        </row>
        <row r="17">
          <cell r="C17">
            <v>92900</v>
          </cell>
          <cell r="S17">
            <v>92400</v>
          </cell>
        </row>
        <row r="18">
          <cell r="C18">
            <v>285500</v>
          </cell>
          <cell r="S18">
            <v>275710</v>
          </cell>
        </row>
        <row r="19">
          <cell r="C19">
            <v>128500</v>
          </cell>
          <cell r="S19">
            <v>125475</v>
          </cell>
        </row>
        <row r="22">
          <cell r="C22">
            <v>350000</v>
          </cell>
          <cell r="S22">
            <v>350000</v>
          </cell>
        </row>
        <row r="23">
          <cell r="C23">
            <v>120000</v>
          </cell>
          <cell r="S23">
            <v>120000</v>
          </cell>
        </row>
        <row r="24">
          <cell r="C24">
            <v>147000</v>
          </cell>
          <cell r="S24">
            <v>147000</v>
          </cell>
        </row>
        <row r="25">
          <cell r="C25">
            <v>30000</v>
          </cell>
          <cell r="S25">
            <v>10600</v>
          </cell>
        </row>
        <row r="26">
          <cell r="C26">
            <v>0</v>
          </cell>
          <cell r="S26">
            <v>0</v>
          </cell>
        </row>
        <row r="27">
          <cell r="C27">
            <v>64800</v>
          </cell>
          <cell r="S27">
            <v>54750</v>
          </cell>
        </row>
        <row r="28">
          <cell r="C28">
            <v>35000</v>
          </cell>
          <cell r="S28">
            <v>33244.5</v>
          </cell>
        </row>
        <row r="29">
          <cell r="C29">
            <v>2000</v>
          </cell>
          <cell r="S29">
            <v>1690</v>
          </cell>
        </row>
        <row r="31">
          <cell r="C31">
            <v>1265950</v>
          </cell>
          <cell r="S31">
            <v>1225844</v>
          </cell>
        </row>
        <row r="33">
          <cell r="C33">
            <v>7500</v>
          </cell>
          <cell r="S33">
            <v>7150</v>
          </cell>
        </row>
        <row r="34">
          <cell r="C34">
            <v>3500</v>
          </cell>
          <cell r="S34">
            <v>3500</v>
          </cell>
        </row>
        <row r="37">
          <cell r="C37">
            <v>0</v>
          </cell>
          <cell r="S37">
            <v>0</v>
          </cell>
        </row>
        <row r="38">
          <cell r="C38">
            <v>23000</v>
          </cell>
          <cell r="S38">
            <v>22322</v>
          </cell>
        </row>
        <row r="39">
          <cell r="C39">
            <v>269000</v>
          </cell>
          <cell r="S39">
            <v>261673</v>
          </cell>
        </row>
        <row r="40">
          <cell r="C40">
            <v>10000</v>
          </cell>
          <cell r="S40">
            <v>1500</v>
          </cell>
        </row>
        <row r="41">
          <cell r="C41">
            <v>20000</v>
          </cell>
          <cell r="S41">
            <v>15660</v>
          </cell>
        </row>
        <row r="42">
          <cell r="C42">
            <v>0</v>
          </cell>
          <cell r="S42">
            <v>0</v>
          </cell>
        </row>
        <row r="43">
          <cell r="C43">
            <v>1000</v>
          </cell>
          <cell r="S43">
            <v>360</v>
          </cell>
        </row>
        <row r="44">
          <cell r="C44">
            <v>30000</v>
          </cell>
          <cell r="S44">
            <v>30000</v>
          </cell>
        </row>
        <row r="45">
          <cell r="C45">
            <v>15000</v>
          </cell>
          <cell r="S45">
            <v>14980</v>
          </cell>
        </row>
        <row r="46">
          <cell r="C46">
            <v>30000</v>
          </cell>
          <cell r="S46">
            <v>22100</v>
          </cell>
        </row>
        <row r="47">
          <cell r="C47">
            <v>16000</v>
          </cell>
          <cell r="S47">
            <v>15800</v>
          </cell>
        </row>
        <row r="48">
          <cell r="C48">
            <v>11430</v>
          </cell>
          <cell r="S48">
            <v>11430</v>
          </cell>
        </row>
        <row r="49">
          <cell r="C49">
            <v>42700</v>
          </cell>
          <cell r="S49">
            <v>38300</v>
          </cell>
        </row>
        <row r="50">
          <cell r="C50">
            <v>15236</v>
          </cell>
          <cell r="S50">
            <v>15236</v>
          </cell>
        </row>
        <row r="51">
          <cell r="C51">
            <v>8725</v>
          </cell>
          <cell r="S51">
            <v>8725</v>
          </cell>
        </row>
        <row r="52">
          <cell r="C52">
            <v>2660</v>
          </cell>
          <cell r="S52">
            <v>2660</v>
          </cell>
        </row>
        <row r="53">
          <cell r="C53">
            <v>200000</v>
          </cell>
          <cell r="S53">
            <v>107572.53000000001</v>
          </cell>
        </row>
        <row r="55">
          <cell r="S55">
            <v>0</v>
          </cell>
        </row>
        <row r="56">
          <cell r="C56">
            <v>90000</v>
          </cell>
          <cell r="S56">
            <v>76823</v>
          </cell>
        </row>
        <row r="57">
          <cell r="C57">
            <v>20000</v>
          </cell>
          <cell r="S57">
            <v>14825</v>
          </cell>
        </row>
        <row r="58">
          <cell r="C58">
            <v>10000</v>
          </cell>
          <cell r="S58">
            <v>4425</v>
          </cell>
        </row>
        <row r="59">
          <cell r="C59">
            <v>30000</v>
          </cell>
          <cell r="S59">
            <v>14506</v>
          </cell>
        </row>
        <row r="60">
          <cell r="C60">
            <v>50000</v>
          </cell>
          <cell r="S60">
            <v>48828.7</v>
          </cell>
        </row>
        <row r="61">
          <cell r="C61">
            <v>300000</v>
          </cell>
          <cell r="S61">
            <v>262626</v>
          </cell>
        </row>
        <row r="62">
          <cell r="C62">
            <v>20000</v>
          </cell>
          <cell r="S62">
            <v>5280</v>
          </cell>
        </row>
        <row r="63">
          <cell r="C63">
            <v>30000</v>
          </cell>
          <cell r="S63">
            <v>18940</v>
          </cell>
        </row>
        <row r="65">
          <cell r="C65">
            <v>250000</v>
          </cell>
          <cell r="S65">
            <v>249365.74</v>
          </cell>
        </row>
        <row r="66">
          <cell r="C66">
            <v>10000</v>
          </cell>
          <cell r="S66">
            <v>868</v>
          </cell>
        </row>
        <row r="67">
          <cell r="C67">
            <v>33000</v>
          </cell>
          <cell r="S67">
            <v>32548.010000000002</v>
          </cell>
        </row>
        <row r="68">
          <cell r="C68">
            <v>20000</v>
          </cell>
          <cell r="S68">
            <v>15820</v>
          </cell>
        </row>
        <row r="69">
          <cell r="C69">
            <v>20000</v>
          </cell>
          <cell r="S69">
            <v>18995.599999999999</v>
          </cell>
        </row>
        <row r="71">
          <cell r="C71">
            <v>40000</v>
          </cell>
          <cell r="S71">
            <v>33600</v>
          </cell>
        </row>
        <row r="74">
          <cell r="C74">
            <v>22000</v>
          </cell>
          <cell r="S74">
            <v>22000</v>
          </cell>
        </row>
        <row r="76">
          <cell r="C76">
            <v>294000</v>
          </cell>
          <cell r="S76">
            <v>294000</v>
          </cell>
        </row>
        <row r="79">
          <cell r="C79">
            <v>58800</v>
          </cell>
          <cell r="S79">
            <v>58800</v>
          </cell>
        </row>
        <row r="82">
          <cell r="C82">
            <v>30000</v>
          </cell>
          <cell r="S82">
            <v>30000</v>
          </cell>
        </row>
        <row r="84">
          <cell r="C84">
            <v>10000</v>
          </cell>
          <cell r="S84">
            <v>0</v>
          </cell>
        </row>
        <row r="85">
          <cell r="C85">
            <v>10000</v>
          </cell>
          <cell r="S85">
            <v>10000</v>
          </cell>
        </row>
        <row r="86">
          <cell r="C86">
            <v>40000</v>
          </cell>
          <cell r="S86">
            <v>40000</v>
          </cell>
        </row>
        <row r="88">
          <cell r="C88">
            <v>117300</v>
          </cell>
          <cell r="S88">
            <v>117300</v>
          </cell>
        </row>
        <row r="89">
          <cell r="C89">
            <v>62700</v>
          </cell>
          <cell r="S89">
            <v>62700</v>
          </cell>
        </row>
        <row r="90">
          <cell r="C90">
            <v>13400</v>
          </cell>
          <cell r="S90">
            <v>13400</v>
          </cell>
        </row>
        <row r="91">
          <cell r="C91">
            <v>81000</v>
          </cell>
          <cell r="S91">
            <v>81000</v>
          </cell>
        </row>
        <row r="92">
          <cell r="C92">
            <v>72300</v>
          </cell>
          <cell r="S92">
            <v>72300</v>
          </cell>
        </row>
        <row r="93">
          <cell r="C93">
            <v>67300</v>
          </cell>
          <cell r="S93">
            <v>67300</v>
          </cell>
        </row>
        <row r="94">
          <cell r="C94">
            <v>186000</v>
          </cell>
          <cell r="S94">
            <v>186000</v>
          </cell>
        </row>
        <row r="98">
          <cell r="C98">
            <v>783000</v>
          </cell>
          <cell r="S98">
            <v>782000</v>
          </cell>
        </row>
        <row r="99">
          <cell r="C99">
            <v>63180</v>
          </cell>
          <cell r="S99">
            <v>63135</v>
          </cell>
        </row>
        <row r="100">
          <cell r="C100">
            <v>60900</v>
          </cell>
          <cell r="S100">
            <v>60900</v>
          </cell>
        </row>
        <row r="101">
          <cell r="C101">
            <v>153760</v>
          </cell>
          <cell r="S101">
            <v>153380</v>
          </cell>
        </row>
        <row r="102">
          <cell r="C102">
            <v>66240</v>
          </cell>
          <cell r="S102">
            <v>65905</v>
          </cell>
        </row>
        <row r="105">
          <cell r="C105">
            <v>171000</v>
          </cell>
          <cell r="S105">
            <v>171000</v>
          </cell>
        </row>
        <row r="106">
          <cell r="C106">
            <v>0</v>
          </cell>
          <cell r="S106">
            <v>0</v>
          </cell>
        </row>
        <row r="107">
          <cell r="C107">
            <v>5400</v>
          </cell>
          <cell r="S107">
            <v>4800</v>
          </cell>
        </row>
        <row r="108">
          <cell r="C108">
            <v>3000</v>
          </cell>
          <cell r="S108">
            <v>2605</v>
          </cell>
        </row>
        <row r="109">
          <cell r="C109">
            <v>0</v>
          </cell>
          <cell r="S109">
            <v>0</v>
          </cell>
        </row>
        <row r="111">
          <cell r="C111">
            <v>120000</v>
          </cell>
          <cell r="S111">
            <v>97472</v>
          </cell>
        </row>
        <row r="114">
          <cell r="C114">
            <v>3000</v>
          </cell>
          <cell r="S114">
            <v>2832</v>
          </cell>
        </row>
        <row r="115">
          <cell r="C115">
            <v>20000</v>
          </cell>
          <cell r="S115">
            <v>19200</v>
          </cell>
        </row>
        <row r="116">
          <cell r="C116">
            <v>2000</v>
          </cell>
          <cell r="S116">
            <v>1900</v>
          </cell>
        </row>
        <row r="118">
          <cell r="C118">
            <v>35000</v>
          </cell>
          <cell r="S118">
            <v>31909</v>
          </cell>
        </row>
        <row r="119">
          <cell r="C119">
            <v>17000</v>
          </cell>
          <cell r="S119">
            <v>16710</v>
          </cell>
        </row>
        <row r="121">
          <cell r="C121">
            <v>742000</v>
          </cell>
          <cell r="S121">
            <v>735287.96</v>
          </cell>
        </row>
        <row r="126">
          <cell r="C126">
            <v>98460</v>
          </cell>
          <cell r="S126">
            <v>85370</v>
          </cell>
        </row>
        <row r="127">
          <cell r="C127">
            <v>23400</v>
          </cell>
          <cell r="S127">
            <v>14340</v>
          </cell>
        </row>
        <row r="130">
          <cell r="C130">
            <v>20000</v>
          </cell>
          <cell r="S130">
            <v>20000</v>
          </cell>
        </row>
        <row r="131">
          <cell r="C131">
            <v>5000</v>
          </cell>
          <cell r="S131">
            <v>0</v>
          </cell>
        </row>
        <row r="132">
          <cell r="C132">
            <v>17100</v>
          </cell>
          <cell r="S132">
            <v>12300</v>
          </cell>
        </row>
        <row r="133">
          <cell r="C133">
            <v>5000</v>
          </cell>
          <cell r="S133">
            <v>1702</v>
          </cell>
        </row>
        <row r="134">
          <cell r="C134">
            <v>5000</v>
          </cell>
          <cell r="S134">
            <v>0</v>
          </cell>
        </row>
        <row r="137">
          <cell r="C137">
            <v>0</v>
          </cell>
          <cell r="S137">
            <v>0</v>
          </cell>
        </row>
        <row r="140">
          <cell r="C140">
            <v>0</v>
          </cell>
          <cell r="S140">
            <v>0</v>
          </cell>
        </row>
        <row r="141">
          <cell r="C141">
            <v>20000</v>
          </cell>
          <cell r="S141">
            <v>10000</v>
          </cell>
        </row>
        <row r="142">
          <cell r="C142">
            <v>10000</v>
          </cell>
          <cell r="S142">
            <v>0</v>
          </cell>
        </row>
        <row r="144">
          <cell r="C144">
            <v>20000</v>
          </cell>
          <cell r="S144">
            <v>19500</v>
          </cell>
        </row>
        <row r="145">
          <cell r="C145">
            <v>0</v>
          </cell>
          <cell r="S145">
            <v>0</v>
          </cell>
        </row>
        <row r="146">
          <cell r="C146">
            <v>6000</v>
          </cell>
          <cell r="S146">
            <v>6000</v>
          </cell>
        </row>
        <row r="147">
          <cell r="C147">
            <v>8700</v>
          </cell>
          <cell r="S147">
            <v>8130</v>
          </cell>
        </row>
        <row r="151">
          <cell r="C151">
            <v>30000</v>
          </cell>
          <cell r="S151">
            <v>29400</v>
          </cell>
        </row>
        <row r="155">
          <cell r="C155">
            <v>45000</v>
          </cell>
          <cell r="S155">
            <v>41310</v>
          </cell>
        </row>
        <row r="156">
          <cell r="C156">
            <v>20000</v>
          </cell>
          <cell r="S156">
            <v>18740</v>
          </cell>
        </row>
        <row r="157">
          <cell r="C157">
            <v>30000</v>
          </cell>
          <cell r="S157">
            <v>17600</v>
          </cell>
        </row>
        <row r="160">
          <cell r="C160">
            <v>23170</v>
          </cell>
          <cell r="S160">
            <v>22470</v>
          </cell>
        </row>
        <row r="165">
          <cell r="C165">
            <v>951100</v>
          </cell>
          <cell r="S165">
            <v>745085</v>
          </cell>
        </row>
        <row r="166">
          <cell r="C166">
            <v>30000</v>
          </cell>
          <cell r="S166">
            <v>25100</v>
          </cell>
        </row>
        <row r="167">
          <cell r="C167">
            <v>60900</v>
          </cell>
          <cell r="S167">
            <v>50400</v>
          </cell>
        </row>
        <row r="168">
          <cell r="C168">
            <v>220000</v>
          </cell>
          <cell r="S168">
            <v>183340</v>
          </cell>
        </row>
        <row r="169">
          <cell r="C169">
            <v>112080</v>
          </cell>
          <cell r="S169">
            <v>90460</v>
          </cell>
        </row>
        <row r="172">
          <cell r="C172">
            <v>222000</v>
          </cell>
          <cell r="S172">
            <v>222000</v>
          </cell>
        </row>
        <row r="173">
          <cell r="C173">
            <v>10000</v>
          </cell>
          <cell r="S173">
            <v>0</v>
          </cell>
        </row>
        <row r="174">
          <cell r="C174">
            <v>10000</v>
          </cell>
          <cell r="S174">
            <v>0</v>
          </cell>
        </row>
        <row r="177">
          <cell r="C177">
            <v>252000</v>
          </cell>
          <cell r="S177">
            <v>237850</v>
          </cell>
        </row>
        <row r="178">
          <cell r="C178">
            <v>385000</v>
          </cell>
          <cell r="S178">
            <v>374900</v>
          </cell>
        </row>
        <row r="180">
          <cell r="C180">
            <v>90000</v>
          </cell>
          <cell r="S180">
            <v>89910</v>
          </cell>
        </row>
        <row r="183">
          <cell r="C183">
            <v>20000</v>
          </cell>
          <cell r="S183">
            <v>6964</v>
          </cell>
        </row>
        <row r="184">
          <cell r="C184">
            <v>60000</v>
          </cell>
          <cell r="S184">
            <v>59860</v>
          </cell>
        </row>
        <row r="185">
          <cell r="C185">
            <v>20000</v>
          </cell>
          <cell r="S185">
            <v>18300</v>
          </cell>
        </row>
        <row r="186">
          <cell r="C186">
            <v>1000</v>
          </cell>
          <cell r="S186">
            <v>950</v>
          </cell>
        </row>
        <row r="188">
          <cell r="C188">
            <v>20000</v>
          </cell>
          <cell r="S188">
            <v>17943</v>
          </cell>
        </row>
        <row r="189">
          <cell r="C189">
            <v>7000</v>
          </cell>
          <cell r="S189">
            <v>6650</v>
          </cell>
        </row>
        <row r="192">
          <cell r="C192">
            <v>25000</v>
          </cell>
          <cell r="S192">
            <v>25000</v>
          </cell>
        </row>
        <row r="193">
          <cell r="C193">
            <v>4300</v>
          </cell>
          <cell r="S193">
            <v>4300</v>
          </cell>
        </row>
        <row r="194">
          <cell r="C194">
            <v>1700</v>
          </cell>
          <cell r="S194">
            <v>1700</v>
          </cell>
        </row>
        <row r="200">
          <cell r="C200">
            <v>549600</v>
          </cell>
          <cell r="S200">
            <v>455600</v>
          </cell>
        </row>
        <row r="201">
          <cell r="C201">
            <v>224000</v>
          </cell>
          <cell r="S201">
            <v>218000</v>
          </cell>
        </row>
        <row r="203">
          <cell r="C203">
            <v>30000</v>
          </cell>
          <cell r="S203">
            <v>24862</v>
          </cell>
        </row>
        <row r="204">
          <cell r="C204">
            <v>30000</v>
          </cell>
          <cell r="S204">
            <v>29969</v>
          </cell>
        </row>
        <row r="205">
          <cell r="C205">
            <v>644840</v>
          </cell>
          <cell r="S205">
            <v>570955.77</v>
          </cell>
        </row>
        <row r="206">
          <cell r="C206">
            <v>30000</v>
          </cell>
          <cell r="S206">
            <v>15000</v>
          </cell>
        </row>
        <row r="207">
          <cell r="C207">
            <v>30000</v>
          </cell>
          <cell r="S207">
            <v>0</v>
          </cell>
        </row>
        <row r="211">
          <cell r="C211">
            <v>200000</v>
          </cell>
          <cell r="S211">
            <v>152075</v>
          </cell>
        </row>
        <row r="214">
          <cell r="C214">
            <v>1037000</v>
          </cell>
          <cell r="S214">
            <v>1037000</v>
          </cell>
        </row>
        <row r="218">
          <cell r="C218">
            <v>304000</v>
          </cell>
          <cell r="S218">
            <v>304000</v>
          </cell>
        </row>
        <row r="222">
          <cell r="C222">
            <v>50000</v>
          </cell>
          <cell r="S222">
            <v>32850</v>
          </cell>
        </row>
        <row r="227">
          <cell r="C227">
            <v>211080</v>
          </cell>
          <cell r="S227">
            <v>210770</v>
          </cell>
        </row>
        <row r="230">
          <cell r="C230">
            <v>32000</v>
          </cell>
          <cell r="S230">
            <v>32000</v>
          </cell>
        </row>
        <row r="231">
          <cell r="C231">
            <v>5000</v>
          </cell>
          <cell r="S231">
            <v>0</v>
          </cell>
        </row>
        <row r="232">
          <cell r="C232">
            <v>36000</v>
          </cell>
          <cell r="S232">
            <v>32400</v>
          </cell>
        </row>
        <row r="233">
          <cell r="C233">
            <v>10000</v>
          </cell>
          <cell r="S233">
            <v>0</v>
          </cell>
        </row>
        <row r="236">
          <cell r="C236">
            <v>10000</v>
          </cell>
          <cell r="S236">
            <v>1750</v>
          </cell>
        </row>
        <row r="239">
          <cell r="C239">
            <v>10000</v>
          </cell>
          <cell r="S239">
            <v>0</v>
          </cell>
        </row>
        <row r="240">
          <cell r="C240">
            <v>40000</v>
          </cell>
          <cell r="S240">
            <v>23650</v>
          </cell>
        </row>
        <row r="241">
          <cell r="C241">
            <v>50000</v>
          </cell>
          <cell r="S241">
            <v>32471</v>
          </cell>
        </row>
        <row r="242">
          <cell r="C242">
            <v>10000</v>
          </cell>
          <cell r="S242">
            <v>0</v>
          </cell>
        </row>
        <row r="243">
          <cell r="C243">
            <v>10000</v>
          </cell>
          <cell r="S243">
            <v>450</v>
          </cell>
        </row>
        <row r="245">
          <cell r="C245">
            <v>10000</v>
          </cell>
          <cell r="S245">
            <v>9155</v>
          </cell>
        </row>
        <row r="246">
          <cell r="C246">
            <v>40000</v>
          </cell>
          <cell r="S246">
            <v>4800</v>
          </cell>
        </row>
        <row r="247">
          <cell r="C247">
            <v>8000</v>
          </cell>
          <cell r="S247">
            <v>0</v>
          </cell>
        </row>
        <row r="250">
          <cell r="C250">
            <v>75000</v>
          </cell>
          <cell r="S250">
            <v>68500</v>
          </cell>
        </row>
        <row r="255">
          <cell r="C255">
            <v>10000</v>
          </cell>
          <cell r="S255">
            <v>9450</v>
          </cell>
        </row>
        <row r="258">
          <cell r="C258">
            <v>220900</v>
          </cell>
          <cell r="S258">
            <v>183350</v>
          </cell>
        </row>
        <row r="260">
          <cell r="C260">
            <v>90000</v>
          </cell>
          <cell r="S260">
            <v>90000</v>
          </cell>
        </row>
        <row r="267">
          <cell r="C267">
            <v>40000</v>
          </cell>
          <cell r="S267">
            <v>32800</v>
          </cell>
        </row>
        <row r="268">
          <cell r="C268">
            <v>100000</v>
          </cell>
          <cell r="S268">
            <v>96260</v>
          </cell>
        </row>
        <row r="269">
          <cell r="C269">
            <v>100000</v>
          </cell>
          <cell r="S269">
            <v>59960</v>
          </cell>
        </row>
        <row r="270">
          <cell r="C270">
            <v>100000</v>
          </cell>
          <cell r="S270">
            <v>93285</v>
          </cell>
        </row>
        <row r="275">
          <cell r="C275">
            <v>728580</v>
          </cell>
          <cell r="S275">
            <v>728140</v>
          </cell>
        </row>
        <row r="276">
          <cell r="C276">
            <v>20520</v>
          </cell>
          <cell r="S276">
            <v>15630</v>
          </cell>
        </row>
        <row r="277">
          <cell r="C277">
            <v>60900</v>
          </cell>
          <cell r="S277">
            <v>60900</v>
          </cell>
        </row>
        <row r="278">
          <cell r="C278">
            <v>99840</v>
          </cell>
          <cell r="S278">
            <v>75950</v>
          </cell>
        </row>
        <row r="279">
          <cell r="C279">
            <v>68160</v>
          </cell>
          <cell r="S279">
            <v>33950</v>
          </cell>
        </row>
        <row r="282">
          <cell r="C282">
            <v>159000</v>
          </cell>
          <cell r="S282">
            <v>159000</v>
          </cell>
        </row>
        <row r="283">
          <cell r="C283">
            <v>10000</v>
          </cell>
          <cell r="S283">
            <v>0</v>
          </cell>
        </row>
        <row r="284">
          <cell r="C284">
            <v>28800</v>
          </cell>
          <cell r="S284">
            <v>0</v>
          </cell>
        </row>
        <row r="285">
          <cell r="C285">
            <v>30000</v>
          </cell>
          <cell r="S285">
            <v>23497</v>
          </cell>
        </row>
        <row r="286">
          <cell r="C286">
            <v>29000</v>
          </cell>
          <cell r="S286">
            <v>28815</v>
          </cell>
        </row>
        <row r="289">
          <cell r="C289">
            <v>1000</v>
          </cell>
          <cell r="S289">
            <v>344</v>
          </cell>
        </row>
        <row r="290">
          <cell r="C290">
            <v>0</v>
          </cell>
          <cell r="S290">
            <v>0</v>
          </cell>
        </row>
        <row r="293">
          <cell r="C293">
            <v>20000</v>
          </cell>
          <cell r="S293">
            <v>0</v>
          </cell>
        </row>
        <row r="294">
          <cell r="C294">
            <v>30000</v>
          </cell>
          <cell r="S294">
            <v>0</v>
          </cell>
        </row>
        <row r="295">
          <cell r="C295">
            <v>30000</v>
          </cell>
          <cell r="S295">
            <v>9100</v>
          </cell>
        </row>
        <row r="297">
          <cell r="C297">
            <v>30000</v>
          </cell>
          <cell r="S297">
            <v>23813</v>
          </cell>
        </row>
        <row r="298">
          <cell r="C298">
            <v>50000</v>
          </cell>
          <cell r="S298">
            <v>49130</v>
          </cell>
        </row>
        <row r="299">
          <cell r="C299">
            <v>100000</v>
          </cell>
          <cell r="S299">
            <v>97789</v>
          </cell>
        </row>
        <row r="300">
          <cell r="C300">
            <v>30000</v>
          </cell>
          <cell r="S300">
            <v>29596</v>
          </cell>
        </row>
        <row r="303">
          <cell r="C303">
            <v>12000</v>
          </cell>
          <cell r="S303">
            <v>12000</v>
          </cell>
        </row>
        <row r="305">
          <cell r="C305">
            <v>200000</v>
          </cell>
          <cell r="S305">
            <v>174640</v>
          </cell>
        </row>
        <row r="306">
          <cell r="C306">
            <v>191000</v>
          </cell>
          <cell r="S306">
            <v>190400</v>
          </cell>
        </row>
        <row r="307">
          <cell r="C307">
            <v>69800</v>
          </cell>
          <cell r="S307">
            <v>69800</v>
          </cell>
        </row>
        <row r="312">
          <cell r="C312">
            <v>574000</v>
          </cell>
          <cell r="S312">
            <v>572000</v>
          </cell>
        </row>
        <row r="313">
          <cell r="C313">
            <v>98900</v>
          </cell>
          <cell r="S313">
            <v>98900</v>
          </cell>
        </row>
        <row r="318">
          <cell r="C318">
            <v>1530000</v>
          </cell>
          <cell r="S318">
            <v>1520000</v>
          </cell>
        </row>
        <row r="325">
          <cell r="C325">
            <v>15000</v>
          </cell>
          <cell r="S325">
            <v>12000</v>
          </cell>
        </row>
        <row r="328">
          <cell r="C328">
            <v>100000</v>
          </cell>
          <cell r="S328">
            <v>100000</v>
          </cell>
        </row>
        <row r="329">
          <cell r="C329">
            <v>20000</v>
          </cell>
          <cell r="S329">
            <v>20000</v>
          </cell>
        </row>
        <row r="330">
          <cell r="C330">
            <v>20000</v>
          </cell>
          <cell r="S330">
            <v>20000</v>
          </cell>
        </row>
        <row r="331">
          <cell r="C331">
            <v>20000</v>
          </cell>
          <cell r="S331">
            <v>20000</v>
          </cell>
        </row>
        <row r="332">
          <cell r="C332">
            <v>20000</v>
          </cell>
          <cell r="S332">
            <v>20000</v>
          </cell>
        </row>
        <row r="333">
          <cell r="C333">
            <v>20000</v>
          </cell>
          <cell r="S333">
            <v>20000</v>
          </cell>
        </row>
        <row r="334">
          <cell r="C334">
            <v>20000</v>
          </cell>
          <cell r="S334">
            <v>20000</v>
          </cell>
        </row>
        <row r="341">
          <cell r="C341">
            <v>170000</v>
          </cell>
          <cell r="S341">
            <v>169890</v>
          </cell>
        </row>
        <row r="342">
          <cell r="C342">
            <v>30000</v>
          </cell>
          <cell r="S342">
            <v>0</v>
          </cell>
        </row>
        <row r="343">
          <cell r="C343">
            <v>30000</v>
          </cell>
          <cell r="S343">
            <v>0</v>
          </cell>
        </row>
        <row r="345">
          <cell r="C345">
            <v>60000</v>
          </cell>
          <cell r="S345">
            <v>42440</v>
          </cell>
        </row>
        <row r="349">
          <cell r="C349">
            <v>10000</v>
          </cell>
          <cell r="S349">
            <v>10000</v>
          </cell>
        </row>
        <row r="355">
          <cell r="C355">
            <v>20000</v>
          </cell>
          <cell r="S355">
            <v>6450</v>
          </cell>
        </row>
        <row r="356">
          <cell r="C356">
            <v>70000</v>
          </cell>
          <cell r="S356">
            <v>66660</v>
          </cell>
        </row>
        <row r="357">
          <cell r="C357">
            <v>30000</v>
          </cell>
          <cell r="S357">
            <v>29860</v>
          </cell>
        </row>
        <row r="358">
          <cell r="C358">
            <v>20000</v>
          </cell>
          <cell r="S358">
            <v>20000</v>
          </cell>
        </row>
        <row r="362">
          <cell r="C362">
            <v>5000</v>
          </cell>
          <cell r="S362">
            <v>5000</v>
          </cell>
        </row>
        <row r="363">
          <cell r="C363">
            <v>20000</v>
          </cell>
          <cell r="S363">
            <v>20000</v>
          </cell>
        </row>
        <row r="364">
          <cell r="C364">
            <v>10000</v>
          </cell>
          <cell r="S364">
            <v>10000</v>
          </cell>
        </row>
        <row r="365">
          <cell r="C365">
            <v>25000</v>
          </cell>
          <cell r="S365">
            <v>25000</v>
          </cell>
        </row>
        <row r="367">
          <cell r="C367">
            <v>32000</v>
          </cell>
          <cell r="S367">
            <v>32000</v>
          </cell>
        </row>
        <row r="368">
          <cell r="C368">
            <v>10000</v>
          </cell>
          <cell r="S368">
            <v>10000</v>
          </cell>
        </row>
        <row r="369">
          <cell r="C369">
            <v>10000</v>
          </cell>
          <cell r="S369">
            <v>10000</v>
          </cell>
        </row>
        <row r="370">
          <cell r="C370">
            <v>10000</v>
          </cell>
          <cell r="S370">
            <v>10000</v>
          </cell>
        </row>
        <row r="371">
          <cell r="C371">
            <v>10000</v>
          </cell>
          <cell r="S371">
            <v>10000</v>
          </cell>
        </row>
        <row r="372">
          <cell r="C372">
            <v>10000</v>
          </cell>
          <cell r="S372">
            <v>10000</v>
          </cell>
        </row>
        <row r="373">
          <cell r="C373">
            <v>10000</v>
          </cell>
          <cell r="S373">
            <v>10000</v>
          </cell>
        </row>
        <row r="374">
          <cell r="C374">
            <v>30000</v>
          </cell>
          <cell r="S374">
            <v>30000</v>
          </cell>
        </row>
        <row r="376">
          <cell r="C376">
            <v>5400</v>
          </cell>
          <cell r="S376">
            <v>5400</v>
          </cell>
        </row>
        <row r="377">
          <cell r="C377">
            <v>34000</v>
          </cell>
          <cell r="S377">
            <v>34000</v>
          </cell>
        </row>
        <row r="378">
          <cell r="C378">
            <v>11600</v>
          </cell>
          <cell r="S378">
            <v>11600</v>
          </cell>
        </row>
        <row r="379">
          <cell r="C379">
            <v>70000</v>
          </cell>
          <cell r="S379">
            <v>70000</v>
          </cell>
        </row>
        <row r="380">
          <cell r="C380">
            <v>49000</v>
          </cell>
          <cell r="S380">
            <v>49000</v>
          </cell>
        </row>
        <row r="381">
          <cell r="C381">
            <v>15000</v>
          </cell>
          <cell r="S381">
            <v>15000</v>
          </cell>
        </row>
        <row r="382">
          <cell r="C382">
            <v>34000</v>
          </cell>
          <cell r="S382">
            <v>34000</v>
          </cell>
        </row>
        <row r="383">
          <cell r="C383">
            <v>60000</v>
          </cell>
          <cell r="S383">
            <v>60000</v>
          </cell>
        </row>
        <row r="384">
          <cell r="C384">
            <v>10000</v>
          </cell>
          <cell r="S384">
            <v>10000</v>
          </cell>
        </row>
        <row r="391">
          <cell r="C391">
            <v>20000</v>
          </cell>
          <cell r="S391">
            <v>19552</v>
          </cell>
        </row>
        <row r="392">
          <cell r="C392">
            <v>40000</v>
          </cell>
          <cell r="S392">
            <v>19904</v>
          </cell>
        </row>
        <row r="393">
          <cell r="C393">
            <v>20000</v>
          </cell>
          <cell r="S393">
            <v>19992</v>
          </cell>
        </row>
        <row r="395">
          <cell r="C395">
            <v>60000</v>
          </cell>
          <cell r="S395">
            <v>59030</v>
          </cell>
        </row>
        <row r="398">
          <cell r="C398">
            <v>50000</v>
          </cell>
          <cell r="S398">
            <v>49175</v>
          </cell>
        </row>
        <row r="402">
          <cell r="C402">
            <v>100000</v>
          </cell>
          <cell r="S402">
            <v>58578</v>
          </cell>
        </row>
        <row r="403">
          <cell r="C403">
            <v>90000</v>
          </cell>
          <cell r="S403">
            <v>61500</v>
          </cell>
        </row>
        <row r="404">
          <cell r="C404">
            <v>32970</v>
          </cell>
          <cell r="S404">
            <v>0</v>
          </cell>
        </row>
        <row r="406">
          <cell r="C406">
            <v>150000</v>
          </cell>
          <cell r="S406">
            <v>150000</v>
          </cell>
        </row>
        <row r="407">
          <cell r="C407">
            <v>22440</v>
          </cell>
          <cell r="S407">
            <v>22433.45</v>
          </cell>
        </row>
        <row r="408">
          <cell r="C408">
            <v>100000</v>
          </cell>
          <cell r="S408">
            <v>100000</v>
          </cell>
        </row>
        <row r="410">
          <cell r="C410">
            <v>366146</v>
          </cell>
          <cell r="S410">
            <v>366146</v>
          </cell>
        </row>
        <row r="433">
          <cell r="C433">
            <v>2241849</v>
          </cell>
          <cell r="S433">
            <v>2240131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.ย."/>
      <sheetName val="ส.ค."/>
      <sheetName val="ก.ค."/>
      <sheetName val="มิ.ย."/>
      <sheetName val="พ.ค."/>
      <sheetName val="เม.ย."/>
      <sheetName val="มี.ค."/>
      <sheetName val="ก.พ."/>
      <sheetName val="ม.ค."/>
      <sheetName val="ธ.ค."/>
      <sheetName val="พ.ย."/>
      <sheetName val="ต.ค."/>
      <sheetName val="รวมทั้งปี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5">
          <cell r="Q15">
            <v>809903</v>
          </cell>
        </row>
        <row r="48">
          <cell r="G48">
            <v>0</v>
          </cell>
        </row>
        <row r="88">
          <cell r="D88">
            <v>0</v>
          </cell>
        </row>
        <row r="108">
          <cell r="G108">
            <v>0</v>
          </cell>
        </row>
        <row r="123">
          <cell r="D123">
            <v>0</v>
          </cell>
          <cell r="F123">
            <v>0</v>
          </cell>
        </row>
        <row r="134">
          <cell r="D134">
            <v>0</v>
          </cell>
          <cell r="F134">
            <v>0</v>
          </cell>
        </row>
      </sheetData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งบปี"/>
      <sheetName val="ก.ย."/>
      <sheetName val="ส.ค."/>
      <sheetName val="ก.ค."/>
      <sheetName val="มิ.ย."/>
      <sheetName val="พ.ค."/>
      <sheetName val="เม.ย."/>
      <sheetName val="มี.ค."/>
      <sheetName val="ก.พ."/>
      <sheetName val="ม.ค."/>
      <sheetName val="ธ.ค."/>
      <sheetName val="พ.ย."/>
      <sheetName val="ต.ค."/>
      <sheetName val="ประมาณกา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6">
          <cell r="C16">
            <v>119000</v>
          </cell>
        </row>
        <row r="131">
          <cell r="C13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งบทดลอง"/>
      <sheetName val="งบประกอบ"/>
      <sheetName val="รับจ่าย"/>
      <sheetName val="ประกอบงบ2"/>
      <sheetName val="งบกระทบยอด"/>
      <sheetName val="ทำการกระทบยอดตามแผน"/>
      <sheetName val="กระดาษทำการกระทบยอด"/>
      <sheetName val="กระดาษทำการคงเหลือ"/>
    </sheetNames>
    <sheetDataSet>
      <sheetData sheetId="0">
        <row r="10">
          <cell r="C10">
            <v>11287186.179999987</v>
          </cell>
        </row>
        <row r="39">
          <cell r="D39">
            <v>6816791.6400000015</v>
          </cell>
        </row>
      </sheetData>
      <sheetData sheetId="1"/>
      <sheetData sheetId="2">
        <row r="45">
          <cell r="BP45">
            <v>758657.45</v>
          </cell>
        </row>
        <row r="46">
          <cell r="BP46">
            <v>2240131</v>
          </cell>
        </row>
        <row r="47">
          <cell r="BP47">
            <v>5397874</v>
          </cell>
        </row>
        <row r="48">
          <cell r="BP48">
            <v>1456803.5</v>
          </cell>
        </row>
        <row r="49">
          <cell r="BP49">
            <v>5720028.5299999993</v>
          </cell>
        </row>
        <row r="50">
          <cell r="BP50">
            <v>1542485.4699999997</v>
          </cell>
        </row>
        <row r="51">
          <cell r="BP51">
            <v>317597.35000000003</v>
          </cell>
        </row>
        <row r="52">
          <cell r="BP52">
            <v>449970</v>
          </cell>
        </row>
        <row r="53">
          <cell r="BP53">
            <v>1365790</v>
          </cell>
        </row>
        <row r="54">
          <cell r="BP54">
            <v>768887.96</v>
          </cell>
        </row>
        <row r="55">
          <cell r="BP55">
            <v>2995350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งบทดลอง"/>
      <sheetName val="งบประกอบ1"/>
      <sheetName val="รับจ่าย"/>
      <sheetName val="ประกอบงบ2"/>
      <sheetName val="งบกระทบยอด"/>
      <sheetName val="ทำการกระทบยอดตามแผน"/>
      <sheetName val="กระดาษทำการกระทบยอด"/>
      <sheetName val="กระดาษทำการคงเหลือ"/>
    </sheetNames>
    <sheetDataSet>
      <sheetData sheetId="0" refreshError="1"/>
      <sheetData sheetId="1">
        <row r="9">
          <cell r="I9">
            <v>91277.41</v>
          </cell>
        </row>
      </sheetData>
      <sheetData sheetId="2">
        <row r="26">
          <cell r="BP26">
            <v>5907467</v>
          </cell>
        </row>
        <row r="27">
          <cell r="BP27">
            <v>1028794.39</v>
          </cell>
        </row>
        <row r="28">
          <cell r="BP28">
            <v>839810</v>
          </cell>
        </row>
        <row r="30">
          <cell r="BP30">
            <v>228664.25</v>
          </cell>
        </row>
        <row r="31">
          <cell r="BP31">
            <v>31000</v>
          </cell>
        </row>
        <row r="32">
          <cell r="BP32">
            <v>4325196.26</v>
          </cell>
        </row>
        <row r="62">
          <cell r="BP62">
            <v>5809600</v>
          </cell>
        </row>
        <row r="63">
          <cell r="BP63">
            <v>713392</v>
          </cell>
        </row>
        <row r="64">
          <cell r="BP64">
            <v>1213544.3900000001</v>
          </cell>
        </row>
        <row r="66">
          <cell r="BP66">
            <v>123789.25</v>
          </cell>
        </row>
        <row r="67">
          <cell r="BP67">
            <v>4325196.26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sqref="A1:I34"/>
    </sheetView>
  </sheetViews>
  <sheetFormatPr defaultRowHeight="24" x14ac:dyDescent="0.55000000000000004"/>
  <cols>
    <col min="1" max="3" width="9.140625" style="54"/>
    <col min="4" max="4" width="9.28515625" style="54" customWidth="1"/>
    <col min="5" max="6" width="9.140625" style="54"/>
    <col min="7" max="7" width="14.140625" style="54" customWidth="1"/>
    <col min="8" max="8" width="3.42578125" style="54" customWidth="1"/>
    <col min="9" max="9" width="21.140625" style="54" customWidth="1"/>
    <col min="10" max="10" width="9.140625" style="54"/>
    <col min="11" max="11" width="25" style="54" customWidth="1"/>
    <col min="12" max="13" width="9.140625" style="54"/>
    <col min="14" max="14" width="15.28515625" style="54" bestFit="1" customWidth="1"/>
    <col min="15" max="16384" width="9.140625" style="54"/>
  </cols>
  <sheetData>
    <row r="1" spans="1:11" ht="27.75" x14ac:dyDescent="0.65">
      <c r="A1" s="488" t="s">
        <v>224</v>
      </c>
      <c r="B1" s="488"/>
      <c r="C1" s="488"/>
      <c r="D1" s="488"/>
      <c r="E1" s="488"/>
      <c r="F1" s="488"/>
      <c r="G1" s="488"/>
      <c r="H1" s="488"/>
      <c r="I1" s="488"/>
    </row>
    <row r="2" spans="1:11" ht="27.75" x14ac:dyDescent="0.65">
      <c r="A2" s="488" t="s">
        <v>0</v>
      </c>
      <c r="B2" s="488"/>
      <c r="C2" s="488"/>
      <c r="D2" s="488"/>
      <c r="E2" s="488"/>
      <c r="F2" s="488"/>
      <c r="G2" s="488"/>
      <c r="H2" s="488"/>
      <c r="I2" s="488"/>
    </row>
    <row r="3" spans="1:11" ht="27.75" x14ac:dyDescent="0.65">
      <c r="A3" s="488" t="s">
        <v>1507</v>
      </c>
      <c r="B3" s="488"/>
      <c r="C3" s="488"/>
      <c r="D3" s="488"/>
      <c r="E3" s="488"/>
      <c r="F3" s="488"/>
      <c r="G3" s="488"/>
      <c r="H3" s="488"/>
      <c r="I3" s="488"/>
    </row>
    <row r="4" spans="1:11" ht="27.75" x14ac:dyDescent="0.65">
      <c r="A4" s="489" t="s">
        <v>1</v>
      </c>
      <c r="B4" s="490"/>
      <c r="C4" s="490"/>
      <c r="D4" s="490"/>
      <c r="E4" s="490"/>
      <c r="F4" s="490"/>
      <c r="G4" s="490"/>
      <c r="H4" s="490"/>
      <c r="I4" s="490"/>
    </row>
    <row r="5" spans="1:11" ht="9" customHeight="1" x14ac:dyDescent="0.7">
      <c r="A5" s="55"/>
      <c r="B5" s="56"/>
      <c r="C5" s="56"/>
      <c r="D5" s="56"/>
      <c r="E5" s="56"/>
      <c r="F5" s="56"/>
      <c r="G5" s="56"/>
      <c r="H5" s="56"/>
      <c r="I5" s="56"/>
    </row>
    <row r="6" spans="1:11" ht="24.75" thickBot="1" x14ac:dyDescent="0.6">
      <c r="A6" s="54" t="s">
        <v>2</v>
      </c>
      <c r="H6" s="57"/>
      <c r="I6" s="58">
        <f>งบทรัพย์สิน1!F30</f>
        <v>16279305.5</v>
      </c>
    </row>
    <row r="7" spans="1:11" ht="24.75" thickTop="1" x14ac:dyDescent="0.55000000000000004">
      <c r="A7" s="54" t="s">
        <v>3</v>
      </c>
      <c r="I7" s="59">
        <f>เงินฝากธนาคาร2!J18</f>
        <v>20200212.509999987</v>
      </c>
    </row>
    <row r="8" spans="1:11" x14ac:dyDescent="0.55000000000000004">
      <c r="A8" s="54" t="s">
        <v>4</v>
      </c>
      <c r="I8" s="59">
        <f>กระดาษทำการ!I17</f>
        <v>425657.68999999994</v>
      </c>
    </row>
    <row r="9" spans="1:11" x14ac:dyDescent="0.55000000000000004">
      <c r="A9" s="54" t="s">
        <v>5</v>
      </c>
      <c r="I9" s="59">
        <v>0</v>
      </c>
    </row>
    <row r="10" spans="1:11" x14ac:dyDescent="0.55000000000000004">
      <c r="A10" s="54" t="s">
        <v>293</v>
      </c>
      <c r="I10" s="59">
        <f>กระดาษทำการ!I13</f>
        <v>18355</v>
      </c>
    </row>
    <row r="11" spans="1:11" x14ac:dyDescent="0.55000000000000004">
      <c r="A11" s="54" t="s">
        <v>191</v>
      </c>
      <c r="B11" s="60" t="s">
        <v>192</v>
      </c>
      <c r="G11" s="59">
        <v>0</v>
      </c>
      <c r="I11" s="59"/>
    </row>
    <row r="12" spans="1:11" x14ac:dyDescent="0.55000000000000004">
      <c r="B12" s="60" t="s">
        <v>193</v>
      </c>
      <c r="G12" s="59">
        <f>กระดาษทำการ!I14</f>
        <v>923.4</v>
      </c>
      <c r="I12" s="59"/>
    </row>
    <row r="13" spans="1:11" x14ac:dyDescent="0.55000000000000004">
      <c r="B13" s="60" t="s">
        <v>194</v>
      </c>
      <c r="G13" s="61">
        <v>0</v>
      </c>
      <c r="I13" s="59">
        <f>SUM(G11:G13)</f>
        <v>923.4</v>
      </c>
    </row>
    <row r="14" spans="1:11" x14ac:dyDescent="0.55000000000000004">
      <c r="A14" s="54" t="s">
        <v>90</v>
      </c>
      <c r="G14" s="62"/>
      <c r="I14" s="59">
        <f>กระดาษทำการ!I15</f>
        <v>78900</v>
      </c>
    </row>
    <row r="15" spans="1:11" x14ac:dyDescent="0.55000000000000004">
      <c r="A15" s="54" t="s">
        <v>175</v>
      </c>
      <c r="G15" s="62"/>
      <c r="I15" s="59">
        <v>0</v>
      </c>
      <c r="K15" s="59"/>
    </row>
    <row r="16" spans="1:11" x14ac:dyDescent="0.55000000000000004">
      <c r="A16" s="54" t="s">
        <v>313</v>
      </c>
      <c r="I16" s="59">
        <f>กระดาษทำการ!I16</f>
        <v>60000</v>
      </c>
    </row>
    <row r="17" spans="1:14" ht="24.75" thickBot="1" x14ac:dyDescent="0.6">
      <c r="I17" s="63">
        <f>SUM(I7:I16)</f>
        <v>20784048.599999987</v>
      </c>
      <c r="K17" s="64"/>
    </row>
    <row r="18" spans="1:14" s="73" customFormat="1" ht="28.5" thickTop="1" x14ac:dyDescent="0.65">
      <c r="A18" s="487" t="s">
        <v>6</v>
      </c>
      <c r="B18" s="488"/>
      <c r="C18" s="488"/>
      <c r="D18" s="488"/>
      <c r="E18" s="488"/>
      <c r="F18" s="488"/>
      <c r="G18" s="488"/>
      <c r="H18" s="488"/>
      <c r="I18" s="488"/>
    </row>
    <row r="19" spans="1:14" ht="24.75" thickBot="1" x14ac:dyDescent="0.6">
      <c r="A19" s="54" t="s">
        <v>7</v>
      </c>
      <c r="I19" s="58">
        <f>I6</f>
        <v>16279305.5</v>
      </c>
    </row>
    <row r="20" spans="1:14" ht="24.75" thickTop="1" x14ac:dyDescent="0.55000000000000004">
      <c r="A20" s="54" t="s">
        <v>8</v>
      </c>
      <c r="I20" s="59">
        <f>งบหนี้สิน3!C24</f>
        <v>0</v>
      </c>
    </row>
    <row r="21" spans="1:14" x14ac:dyDescent="0.55000000000000004">
      <c r="A21" s="54" t="s">
        <v>9</v>
      </c>
      <c r="I21" s="59">
        <f>เงินรับฝาก4!H11</f>
        <v>252156.61000000002</v>
      </c>
    </row>
    <row r="22" spans="1:14" x14ac:dyDescent="0.55000000000000004">
      <c r="A22" s="54" t="s">
        <v>10</v>
      </c>
      <c r="I22" s="59">
        <f>รายจ่ายค้างจ่าย5!F42</f>
        <v>1498650</v>
      </c>
    </row>
    <row r="23" spans="1:14" x14ac:dyDescent="0.55000000000000004">
      <c r="A23" s="54" t="s">
        <v>1646</v>
      </c>
      <c r="I23" s="59">
        <f>กระดาษทำการ!J27+กระดาษทำการ!J28</f>
        <v>1744</v>
      </c>
      <c r="K23" s="64"/>
      <c r="N23" s="59"/>
    </row>
    <row r="24" spans="1:14" x14ac:dyDescent="0.55000000000000004">
      <c r="A24" s="54" t="s">
        <v>11</v>
      </c>
      <c r="I24" s="59">
        <f>อุดหนุนเฉพาะกิจค้างจ่าย7!F23+อุดหนุนเฉพาะกิจค้างจ่าย7!F53</f>
        <v>157000</v>
      </c>
      <c r="K24" s="64"/>
      <c r="N24" s="59"/>
    </row>
    <row r="25" spans="1:14" x14ac:dyDescent="0.55000000000000004">
      <c r="A25" s="54" t="s">
        <v>314</v>
      </c>
      <c r="I25" s="59">
        <f>กระดาษทำการ!J21</f>
        <v>708425.7699999999</v>
      </c>
      <c r="K25" s="64"/>
      <c r="N25" s="59"/>
    </row>
    <row r="26" spans="1:14" x14ac:dyDescent="0.55000000000000004">
      <c r="A26" s="54" t="s">
        <v>89</v>
      </c>
      <c r="I26" s="59">
        <f>กระดาษทำการ!J23</f>
        <v>7875005.2000000002</v>
      </c>
      <c r="K26" s="64"/>
    </row>
    <row r="27" spans="1:14" x14ac:dyDescent="0.55000000000000004">
      <c r="A27" s="54" t="s">
        <v>12</v>
      </c>
      <c r="I27" s="59">
        <f>งบเงินสะสม8!I16</f>
        <v>10291067.017500002</v>
      </c>
      <c r="K27" s="64"/>
    </row>
    <row r="28" spans="1:14" ht="24.75" thickBot="1" x14ac:dyDescent="0.6">
      <c r="I28" s="65">
        <f>SUM(I20:I27)</f>
        <v>20784048.597500004</v>
      </c>
      <c r="K28" s="64"/>
    </row>
    <row r="29" spans="1:14" ht="15.75" customHeight="1" thickTop="1" x14ac:dyDescent="0.55000000000000004">
      <c r="B29" s="66"/>
      <c r="E29" s="66"/>
      <c r="H29" s="66"/>
    </row>
    <row r="30" spans="1:14" x14ac:dyDescent="0.55000000000000004">
      <c r="B30" s="66"/>
      <c r="H30" s="66"/>
      <c r="K30" s="64"/>
    </row>
  </sheetData>
  <mergeCells count="5">
    <mergeCell ref="A18:I18"/>
    <mergeCell ref="A1:I1"/>
    <mergeCell ref="A2:I2"/>
    <mergeCell ref="A3:I3"/>
    <mergeCell ref="A4:I4"/>
  </mergeCells>
  <phoneticPr fontId="0" type="noConversion"/>
  <pageMargins left="0.82" right="0.4" top="0.36" bottom="0.15" header="0.31" footer="0.15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opLeftCell="A17" zoomScale="80" zoomScaleNormal="80" workbookViewId="0">
      <selection activeCell="F20" sqref="F20"/>
    </sheetView>
  </sheetViews>
  <sheetFormatPr defaultRowHeight="24" x14ac:dyDescent="0.55000000000000004"/>
  <cols>
    <col min="1" max="1" width="12.140625" style="314" customWidth="1"/>
    <col min="2" max="2" width="27.7109375" style="60" customWidth="1"/>
    <col min="3" max="3" width="18.85546875" style="59" customWidth="1"/>
    <col min="4" max="4" width="12.7109375" style="59" customWidth="1"/>
    <col min="5" max="5" width="15.28515625" style="59" customWidth="1"/>
    <col min="6" max="6" width="18.140625" style="59" customWidth="1"/>
    <col min="7" max="8" width="17.28515625" style="59" customWidth="1"/>
    <col min="9" max="9" width="10.42578125" style="54" customWidth="1"/>
    <col min="10" max="12" width="9.140625" style="54"/>
    <col min="13" max="13" width="17" style="54" bestFit="1" customWidth="1"/>
    <col min="14" max="16384" width="9.140625" style="54"/>
  </cols>
  <sheetData>
    <row r="1" spans="1:9" x14ac:dyDescent="0.55000000000000004">
      <c r="A1" s="519" t="s">
        <v>91</v>
      </c>
      <c r="B1" s="519"/>
      <c r="C1" s="519"/>
      <c r="D1" s="519"/>
      <c r="E1" s="519"/>
      <c r="F1" s="519"/>
      <c r="G1" s="519"/>
      <c r="H1" s="519"/>
      <c r="I1" s="519"/>
    </row>
    <row r="2" spans="1:9" ht="30.75" x14ac:dyDescent="0.7">
      <c r="A2" s="492" t="s">
        <v>224</v>
      </c>
      <c r="B2" s="492"/>
      <c r="C2" s="492"/>
      <c r="D2" s="492"/>
      <c r="E2" s="492"/>
      <c r="F2" s="492"/>
      <c r="G2" s="492"/>
      <c r="H2" s="492"/>
      <c r="I2" s="492"/>
    </row>
    <row r="3" spans="1:9" ht="30.75" x14ac:dyDescent="0.7">
      <c r="A3" s="492" t="s">
        <v>92</v>
      </c>
      <c r="B3" s="492"/>
      <c r="C3" s="492"/>
      <c r="D3" s="492"/>
      <c r="E3" s="492"/>
      <c r="F3" s="492"/>
      <c r="G3" s="492"/>
      <c r="H3" s="492"/>
      <c r="I3" s="492"/>
    </row>
    <row r="4" spans="1:9" ht="30.75" x14ac:dyDescent="0.7">
      <c r="A4" s="493" t="s">
        <v>1519</v>
      </c>
      <c r="B4" s="493"/>
      <c r="C4" s="493"/>
      <c r="D4" s="493"/>
      <c r="E4" s="493"/>
      <c r="F4" s="493"/>
      <c r="G4" s="493"/>
      <c r="H4" s="493"/>
      <c r="I4" s="493"/>
    </row>
    <row r="5" spans="1:9" x14ac:dyDescent="0.55000000000000004">
      <c r="A5" s="523" t="s">
        <v>93</v>
      </c>
      <c r="B5" s="520" t="s">
        <v>68</v>
      </c>
      <c r="C5" s="521" t="s">
        <v>94</v>
      </c>
      <c r="D5" s="521"/>
      <c r="E5" s="522" t="s">
        <v>69</v>
      </c>
      <c r="F5" s="522" t="s">
        <v>71</v>
      </c>
      <c r="G5" s="302" t="s">
        <v>96</v>
      </c>
      <c r="H5" s="302" t="s">
        <v>97</v>
      </c>
      <c r="I5" s="517" t="s">
        <v>73</v>
      </c>
    </row>
    <row r="6" spans="1:9" x14ac:dyDescent="0.55000000000000004">
      <c r="A6" s="524"/>
      <c r="B6" s="520"/>
      <c r="C6" s="301" t="s">
        <v>95</v>
      </c>
      <c r="D6" s="301" t="s">
        <v>88</v>
      </c>
      <c r="E6" s="522"/>
      <c r="F6" s="522"/>
      <c r="G6" s="303" t="s">
        <v>234</v>
      </c>
      <c r="H6" s="303" t="s">
        <v>69</v>
      </c>
      <c r="I6" s="517"/>
    </row>
    <row r="7" spans="1:9" s="90" customFormat="1" ht="48" x14ac:dyDescent="0.55000000000000004">
      <c r="A7" s="405" t="s">
        <v>1589</v>
      </c>
      <c r="B7" s="405" t="s">
        <v>1590</v>
      </c>
      <c r="C7" s="406">
        <v>321000</v>
      </c>
      <c r="D7" s="406"/>
      <c r="E7" s="406"/>
      <c r="F7" s="406">
        <v>321000</v>
      </c>
      <c r="G7" s="407"/>
      <c r="H7" s="406"/>
      <c r="I7" s="408"/>
    </row>
    <row r="8" spans="1:9" s="90" customFormat="1" ht="72" x14ac:dyDescent="0.55000000000000004">
      <c r="A8" s="405"/>
      <c r="B8" s="405" t="s">
        <v>1591</v>
      </c>
      <c r="C8" s="409">
        <v>524800</v>
      </c>
      <c r="D8" s="409"/>
      <c r="E8" s="409"/>
      <c r="F8" s="409">
        <v>524800</v>
      </c>
      <c r="G8" s="407"/>
      <c r="H8" s="410"/>
      <c r="I8" s="411"/>
    </row>
    <row r="9" spans="1:9" s="90" customFormat="1" ht="72" x14ac:dyDescent="0.55000000000000004">
      <c r="A9" s="405"/>
      <c r="B9" s="405" t="s">
        <v>1592</v>
      </c>
      <c r="C9" s="409">
        <v>231700</v>
      </c>
      <c r="D9" s="409"/>
      <c r="E9" s="409"/>
      <c r="F9" s="409">
        <v>231500</v>
      </c>
      <c r="G9" s="410"/>
      <c r="H9" s="410"/>
      <c r="I9" s="411"/>
    </row>
    <row r="10" spans="1:9" s="90" customFormat="1" ht="72" x14ac:dyDescent="0.55000000000000004">
      <c r="A10" s="405"/>
      <c r="B10" s="405" t="s">
        <v>1593</v>
      </c>
      <c r="C10" s="409">
        <v>55000</v>
      </c>
      <c r="D10" s="409"/>
      <c r="E10" s="409"/>
      <c r="F10" s="409">
        <v>55000</v>
      </c>
      <c r="G10" s="412"/>
      <c r="H10" s="413"/>
      <c r="I10" s="414"/>
    </row>
    <row r="11" spans="1:9" s="90" customFormat="1" ht="72" x14ac:dyDescent="0.55000000000000004">
      <c r="A11" s="405"/>
      <c r="B11" s="405" t="s">
        <v>1594</v>
      </c>
      <c r="C11" s="409">
        <v>40000</v>
      </c>
      <c r="D11" s="409"/>
      <c r="E11" s="409"/>
      <c r="F11" s="409">
        <v>40000</v>
      </c>
      <c r="G11" s="407"/>
      <c r="H11" s="406"/>
      <c r="I11" s="411"/>
    </row>
    <row r="12" spans="1:9" ht="48" x14ac:dyDescent="0.55000000000000004">
      <c r="A12" s="304" t="s">
        <v>1595</v>
      </c>
      <c r="B12" s="304" t="s">
        <v>1596</v>
      </c>
      <c r="C12" s="309">
        <v>310000</v>
      </c>
      <c r="D12" s="309"/>
      <c r="E12" s="309"/>
      <c r="F12" s="309">
        <v>310000</v>
      </c>
      <c r="G12" s="307"/>
      <c r="H12" s="310"/>
      <c r="I12" s="313"/>
    </row>
    <row r="13" spans="1:9" ht="48" x14ac:dyDescent="0.55000000000000004">
      <c r="A13" s="304"/>
      <c r="B13" s="304" t="s">
        <v>1597</v>
      </c>
      <c r="C13" s="310">
        <v>186000</v>
      </c>
      <c r="D13" s="310"/>
      <c r="E13" s="310"/>
      <c r="F13" s="310">
        <v>186000</v>
      </c>
      <c r="G13" s="311"/>
      <c r="H13" s="311"/>
      <c r="I13" s="312"/>
    </row>
    <row r="14" spans="1:9" ht="48" x14ac:dyDescent="0.55000000000000004">
      <c r="A14" s="304" t="s">
        <v>1561</v>
      </c>
      <c r="B14" s="304" t="s">
        <v>1562</v>
      </c>
      <c r="C14" s="310">
        <v>582269</v>
      </c>
      <c r="D14" s="310"/>
      <c r="E14" s="310"/>
      <c r="F14" s="310">
        <v>582269</v>
      </c>
      <c r="G14" s="311"/>
      <c r="H14" s="311"/>
      <c r="I14" s="312"/>
    </row>
    <row r="15" spans="1:9" s="126" customFormat="1" ht="168" x14ac:dyDescent="0.55000000000000004">
      <c r="A15" s="405" t="s">
        <v>1598</v>
      </c>
      <c r="B15" s="405" t="s">
        <v>1599</v>
      </c>
      <c r="C15" s="310">
        <v>1000000</v>
      </c>
      <c r="D15" s="310"/>
      <c r="E15" s="310"/>
      <c r="F15" s="310">
        <v>0</v>
      </c>
      <c r="G15" s="404">
        <f>C15-F15</f>
        <v>1000000</v>
      </c>
      <c r="H15" s="404">
        <v>1000000</v>
      </c>
      <c r="I15" s="108"/>
    </row>
    <row r="16" spans="1:9" ht="48" x14ac:dyDescent="0.55000000000000004">
      <c r="A16" s="483" t="s">
        <v>1566</v>
      </c>
      <c r="B16" s="483" t="s">
        <v>1562</v>
      </c>
      <c r="C16" s="484">
        <v>579264</v>
      </c>
      <c r="D16" s="484"/>
      <c r="E16" s="484"/>
      <c r="F16" s="484">
        <v>579264</v>
      </c>
      <c r="G16" s="485"/>
      <c r="H16" s="485"/>
      <c r="I16" s="486"/>
    </row>
    <row r="17" spans="1:9" ht="48" x14ac:dyDescent="0.55000000000000004">
      <c r="A17" s="304"/>
      <c r="B17" s="304" t="s">
        <v>1562</v>
      </c>
      <c r="C17" s="310">
        <v>31420</v>
      </c>
      <c r="D17" s="310"/>
      <c r="E17" s="310"/>
      <c r="F17" s="310">
        <v>31420</v>
      </c>
      <c r="G17" s="311"/>
      <c r="H17" s="311"/>
      <c r="I17" s="312"/>
    </row>
    <row r="18" spans="1:9" ht="48" x14ac:dyDescent="0.55000000000000004">
      <c r="A18" s="304"/>
      <c r="B18" s="304" t="s">
        <v>1562</v>
      </c>
      <c r="C18" s="310">
        <v>31420</v>
      </c>
      <c r="D18" s="310"/>
      <c r="E18" s="310"/>
      <c r="F18" s="310">
        <v>22490</v>
      </c>
      <c r="G18" s="311"/>
      <c r="H18" s="311"/>
      <c r="I18" s="312"/>
    </row>
    <row r="19" spans="1:9" x14ac:dyDescent="0.55000000000000004">
      <c r="A19" s="479"/>
      <c r="B19" s="479"/>
      <c r="C19" s="480"/>
      <c r="D19" s="480"/>
      <c r="E19" s="480"/>
      <c r="F19" s="480"/>
      <c r="G19" s="481"/>
      <c r="H19" s="481"/>
      <c r="I19" s="482"/>
    </row>
    <row r="20" spans="1:9" s="217" customFormat="1" ht="21.75" x14ac:dyDescent="0.5">
      <c r="A20" s="315"/>
      <c r="B20" s="316" t="s">
        <v>25</v>
      </c>
      <c r="C20" s="402">
        <f>SUM(C7:C19)</f>
        <v>3892873</v>
      </c>
      <c r="D20" s="402">
        <f>SUM(D12:D14)</f>
        <v>0</v>
      </c>
      <c r="E20" s="402">
        <f>SUM(E12:E14)</f>
        <v>0</v>
      </c>
      <c r="F20" s="402">
        <f>SUM(F7:F19)</f>
        <v>2883743</v>
      </c>
      <c r="G20" s="402">
        <f>SUM(G7:G19)</f>
        <v>1000000</v>
      </c>
      <c r="H20" s="402">
        <f>SUM(H7:H19)</f>
        <v>1000000</v>
      </c>
      <c r="I20" s="403"/>
    </row>
    <row r="26" spans="1:9" x14ac:dyDescent="0.55000000000000004">
      <c r="A26" s="519" t="s">
        <v>1563</v>
      </c>
      <c r="B26" s="519"/>
      <c r="C26" s="519"/>
      <c r="D26" s="519"/>
      <c r="E26" s="519"/>
      <c r="F26" s="519"/>
      <c r="G26" s="519"/>
      <c r="H26" s="519"/>
      <c r="I26" s="519"/>
    </row>
    <row r="27" spans="1:9" ht="30.75" x14ac:dyDescent="0.7">
      <c r="A27" s="492" t="s">
        <v>224</v>
      </c>
      <c r="B27" s="492"/>
      <c r="C27" s="492"/>
      <c r="D27" s="492"/>
      <c r="E27" s="492"/>
      <c r="F27" s="492"/>
      <c r="G27" s="492"/>
      <c r="H27" s="492"/>
      <c r="I27" s="492"/>
    </row>
    <row r="28" spans="1:9" ht="30.75" x14ac:dyDescent="0.7">
      <c r="A28" s="492" t="s">
        <v>1564</v>
      </c>
      <c r="B28" s="492"/>
      <c r="C28" s="492"/>
      <c r="D28" s="492"/>
      <c r="E28" s="492"/>
      <c r="F28" s="492"/>
      <c r="G28" s="492"/>
      <c r="H28" s="492"/>
      <c r="I28" s="492"/>
    </row>
    <row r="29" spans="1:9" ht="30.75" x14ac:dyDescent="0.7">
      <c r="A29" s="493" t="s">
        <v>1519</v>
      </c>
      <c r="B29" s="493"/>
      <c r="C29" s="493"/>
      <c r="D29" s="493"/>
      <c r="E29" s="493"/>
      <c r="F29" s="493"/>
      <c r="G29" s="493"/>
      <c r="H29" s="493"/>
      <c r="I29" s="493"/>
    </row>
    <row r="30" spans="1:9" x14ac:dyDescent="0.55000000000000004">
      <c r="A30" s="520" t="s">
        <v>93</v>
      </c>
      <c r="B30" s="520" t="s">
        <v>68</v>
      </c>
      <c r="C30" s="521" t="s">
        <v>94</v>
      </c>
      <c r="D30" s="521"/>
      <c r="E30" s="522" t="s">
        <v>69</v>
      </c>
      <c r="F30" s="522" t="s">
        <v>71</v>
      </c>
      <c r="G30" s="302" t="s">
        <v>96</v>
      </c>
      <c r="H30" s="302" t="s">
        <v>97</v>
      </c>
      <c r="I30" s="517" t="s">
        <v>73</v>
      </c>
    </row>
    <row r="31" spans="1:9" x14ac:dyDescent="0.55000000000000004">
      <c r="A31" s="520"/>
      <c r="B31" s="520"/>
      <c r="C31" s="301" t="s">
        <v>95</v>
      </c>
      <c r="D31" s="301" t="s">
        <v>88</v>
      </c>
      <c r="E31" s="522"/>
      <c r="F31" s="522"/>
      <c r="G31" s="303" t="s">
        <v>234</v>
      </c>
      <c r="H31" s="303" t="s">
        <v>69</v>
      </c>
      <c r="I31" s="517"/>
    </row>
    <row r="32" spans="1:9" ht="72" x14ac:dyDescent="0.55000000000000004">
      <c r="A32" s="459" t="s">
        <v>1565</v>
      </c>
      <c r="B32" s="304" t="s">
        <v>1600</v>
      </c>
      <c r="C32" s="305">
        <v>999000</v>
      </c>
      <c r="D32" s="306"/>
      <c r="E32" s="305"/>
      <c r="F32" s="305">
        <v>999000</v>
      </c>
      <c r="G32" s="306"/>
      <c r="H32" s="307"/>
      <c r="I32" s="308"/>
    </row>
    <row r="33" spans="1:9" x14ac:dyDescent="0.55000000000000004">
      <c r="A33" s="458"/>
      <c r="B33" s="304"/>
      <c r="C33" s="309"/>
      <c r="D33" s="309"/>
      <c r="E33" s="309"/>
      <c r="F33" s="309"/>
      <c r="G33" s="306"/>
      <c r="H33" s="310"/>
      <c r="I33" s="76"/>
    </row>
    <row r="34" spans="1:9" s="217" customFormat="1" ht="21.75" x14ac:dyDescent="0.5">
      <c r="A34" s="315"/>
      <c r="B34" s="316" t="s">
        <v>25</v>
      </c>
      <c r="C34" s="78">
        <f>SUM(C32:C33)</f>
        <v>999000</v>
      </c>
      <c r="D34" s="78">
        <f>SUM(D28:D31)</f>
        <v>0</v>
      </c>
      <c r="E34" s="78">
        <f>SUM(E28:E31)</f>
        <v>0</v>
      </c>
      <c r="F34" s="78">
        <f>SUM(F32:F33)</f>
        <v>999000</v>
      </c>
      <c r="G34" s="78">
        <f>SUM(G28:G31)</f>
        <v>0</v>
      </c>
      <c r="H34" s="78">
        <f>SUM(H28:H31)</f>
        <v>0</v>
      </c>
      <c r="I34" s="317"/>
    </row>
  </sheetData>
  <mergeCells count="20">
    <mergeCell ref="A1:I1"/>
    <mergeCell ref="A3:I3"/>
    <mergeCell ref="A4:I4"/>
    <mergeCell ref="A2:I2"/>
    <mergeCell ref="B5:B6"/>
    <mergeCell ref="A5:A6"/>
    <mergeCell ref="C5:D5"/>
    <mergeCell ref="E5:E6"/>
    <mergeCell ref="F5:F6"/>
    <mergeCell ref="I5:I6"/>
    <mergeCell ref="A26:I26"/>
    <mergeCell ref="A27:I27"/>
    <mergeCell ref="A28:I28"/>
    <mergeCell ref="A29:I29"/>
    <mergeCell ref="A30:A31"/>
    <mergeCell ref="B30:B31"/>
    <mergeCell ref="C30:D30"/>
    <mergeCell ref="E30:E31"/>
    <mergeCell ref="F30:F31"/>
    <mergeCell ref="I30:I31"/>
  </mergeCells>
  <phoneticPr fontId="0" type="noConversion"/>
  <pageMargins left="0.39370078740157483" right="0.15748031496062992" top="0.70866141732283472" bottom="0.27559055118110237" header="0.31496062992125984" footer="0.55118110236220474"/>
  <pageSetup paperSize="9" scale="70" orientation="portrait" horizontalDpi="4294967293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0"/>
  <sheetViews>
    <sheetView zoomScale="90" zoomScaleNormal="90" workbookViewId="0">
      <pane xSplit="2" topLeftCell="C1" activePane="topRight" state="frozen"/>
      <selection activeCell="A88" sqref="A88"/>
      <selection pane="topRight" activeCell="E18" sqref="E18"/>
    </sheetView>
  </sheetViews>
  <sheetFormatPr defaultRowHeight="24" x14ac:dyDescent="0.55000000000000004"/>
  <cols>
    <col min="1" max="1" width="4.42578125" style="152" customWidth="1"/>
    <col min="2" max="2" width="29.7109375" style="152" customWidth="1"/>
    <col min="3" max="3" width="20.42578125" style="177" customWidth="1"/>
    <col min="4" max="4" width="21.42578125" style="177" customWidth="1"/>
    <col min="5" max="5" width="20.85546875" style="177" customWidth="1"/>
    <col min="6" max="6" width="17.28515625" style="179" customWidth="1"/>
    <col min="7" max="7" width="19.140625" style="179" customWidth="1"/>
    <col min="8" max="8" width="17.28515625" style="179" customWidth="1"/>
    <col min="9" max="9" width="16.7109375" style="179" customWidth="1"/>
    <col min="10" max="10" width="18.85546875" style="179" customWidth="1"/>
    <col min="11" max="11" width="16.28515625" style="179" customWidth="1"/>
    <col min="12" max="12" width="16.7109375" style="179" customWidth="1"/>
    <col min="13" max="13" width="17.140625" style="442" customWidth="1"/>
    <col min="14" max="14" width="16.85546875" style="179" customWidth="1"/>
    <col min="15" max="15" width="17.7109375" style="179" customWidth="1"/>
    <col min="16" max="16" width="9.140625" style="152"/>
    <col min="17" max="17" width="16.85546875" style="152" bestFit="1" customWidth="1"/>
    <col min="18" max="18" width="15.7109375" style="152" bestFit="1" customWidth="1"/>
    <col min="19" max="21" width="13.85546875" style="152" bestFit="1" customWidth="1"/>
    <col min="22" max="22" width="15.7109375" style="152" bestFit="1" customWidth="1"/>
    <col min="23" max="24" width="13.85546875" style="152" bestFit="1" customWidth="1"/>
    <col min="25" max="25" width="12.42578125" style="152" bestFit="1" customWidth="1"/>
    <col min="26" max="26" width="15.7109375" style="152" bestFit="1" customWidth="1"/>
    <col min="27" max="16384" width="9.140625" style="152"/>
  </cols>
  <sheetData>
    <row r="1" spans="1:15" ht="27.75" x14ac:dyDescent="0.5">
      <c r="A1" s="525" t="s">
        <v>224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</row>
    <row r="2" spans="1:15" ht="27.75" x14ac:dyDescent="0.5">
      <c r="A2" s="525" t="s">
        <v>288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</row>
    <row r="3" spans="1:15" ht="27.75" x14ac:dyDescent="0.5">
      <c r="A3" s="525" t="s">
        <v>1542</v>
      </c>
      <c r="B3" s="525"/>
      <c r="C3" s="525"/>
      <c r="D3" s="525"/>
      <c r="E3" s="525"/>
      <c r="F3" s="525"/>
      <c r="G3" s="525"/>
      <c r="H3" s="525"/>
      <c r="I3" s="525"/>
      <c r="J3" s="525"/>
      <c r="K3" s="525"/>
      <c r="L3" s="525"/>
      <c r="M3" s="525"/>
      <c r="N3" s="525"/>
      <c r="O3" s="525"/>
    </row>
    <row r="4" spans="1:15" s="154" customFormat="1" ht="72" x14ac:dyDescent="0.5">
      <c r="A4" s="526" t="s">
        <v>110</v>
      </c>
      <c r="B4" s="526"/>
      <c r="C4" s="153" t="s">
        <v>106</v>
      </c>
      <c r="D4" s="153" t="s">
        <v>25</v>
      </c>
      <c r="E4" s="153" t="s">
        <v>107</v>
      </c>
      <c r="F4" s="153" t="s">
        <v>111</v>
      </c>
      <c r="G4" s="153" t="s">
        <v>108</v>
      </c>
      <c r="H4" s="153" t="s">
        <v>112</v>
      </c>
      <c r="I4" s="153" t="s">
        <v>287</v>
      </c>
      <c r="J4" s="153" t="s">
        <v>109</v>
      </c>
      <c r="K4" s="153" t="s">
        <v>113</v>
      </c>
      <c r="L4" s="153" t="s">
        <v>114</v>
      </c>
      <c r="M4" s="153" t="s">
        <v>1610</v>
      </c>
      <c r="N4" s="153" t="s">
        <v>115</v>
      </c>
      <c r="O4" s="153" t="s">
        <v>105</v>
      </c>
    </row>
    <row r="5" spans="1:15" x14ac:dyDescent="0.55000000000000004">
      <c r="A5" s="155" t="s">
        <v>116</v>
      </c>
      <c r="B5" s="156"/>
      <c r="C5" s="157"/>
      <c r="D5" s="157"/>
      <c r="E5" s="157"/>
      <c r="F5" s="158"/>
      <c r="G5" s="158"/>
      <c r="H5" s="158"/>
      <c r="I5" s="158"/>
      <c r="J5" s="158"/>
      <c r="K5" s="158"/>
      <c r="L5" s="158"/>
      <c r="M5" s="438"/>
      <c r="N5" s="158"/>
      <c r="O5" s="158"/>
    </row>
    <row r="6" spans="1:15" x14ac:dyDescent="0.55000000000000004">
      <c r="A6" s="159"/>
      <c r="B6" s="200" t="s">
        <v>105</v>
      </c>
      <c r="C6" s="163">
        <f>แยกแผนงาน!C6</f>
        <v>861556</v>
      </c>
      <c r="D6" s="163">
        <f>SUM(E6:O6)</f>
        <v>758657.45</v>
      </c>
      <c r="E6" s="163">
        <f>แยกแผนงาน!D40</f>
        <v>0</v>
      </c>
      <c r="F6" s="162">
        <f>แยกแผนงาน!D75</f>
        <v>0</v>
      </c>
      <c r="G6" s="162">
        <f>แยกแผนงาน!D110</f>
        <v>0</v>
      </c>
      <c r="H6" s="162">
        <f>แยกแผนงาน!D145</f>
        <v>0</v>
      </c>
      <c r="I6" s="162">
        <f>แยกแผนงาน!I6</f>
        <v>0</v>
      </c>
      <c r="J6" s="162">
        <f>แยกแผนงาน!J6</f>
        <v>0</v>
      </c>
      <c r="K6" s="162">
        <f>แยกแผนงาน!K6</f>
        <v>0</v>
      </c>
      <c r="L6" s="162">
        <f>แยกแผนงาน!L6</f>
        <v>0</v>
      </c>
      <c r="M6" s="443">
        <v>0</v>
      </c>
      <c r="N6" s="162">
        <f>แยกแผนงาน!D319</f>
        <v>0</v>
      </c>
      <c r="O6" s="162">
        <f>แยกแผนงาน!D353</f>
        <v>758657.45</v>
      </c>
    </row>
    <row r="7" spans="1:15" x14ac:dyDescent="0.55000000000000004">
      <c r="A7" s="159"/>
      <c r="B7" s="200" t="s">
        <v>117</v>
      </c>
      <c r="C7" s="160">
        <f>แยกแผนงาน!C7</f>
        <v>2241849</v>
      </c>
      <c r="D7" s="163">
        <f t="shared" ref="D7:D17" si="0">SUM(E7:O7)</f>
        <v>2240131</v>
      </c>
      <c r="E7" s="163">
        <f>แยกแผนงาน!D41</f>
        <v>2240131</v>
      </c>
      <c r="F7" s="162">
        <f>แยกแผนงาน!D76</f>
        <v>0</v>
      </c>
      <c r="G7" s="162">
        <f>แยกแผนงาน!D111</f>
        <v>0</v>
      </c>
      <c r="H7" s="162">
        <f>แยกแผนงาน!D146</f>
        <v>0</v>
      </c>
      <c r="I7" s="161">
        <f>แยกแผนงาน!I7</f>
        <v>0</v>
      </c>
      <c r="J7" s="161">
        <f>แยกแผนงาน!J7</f>
        <v>0</v>
      </c>
      <c r="K7" s="161">
        <f>แยกแผนงาน!K7</f>
        <v>0</v>
      </c>
      <c r="L7" s="161">
        <f>แยกแผนงาน!L7</f>
        <v>0</v>
      </c>
      <c r="M7" s="439">
        <v>0</v>
      </c>
      <c r="N7" s="162">
        <f>แยกแผนงาน!D320</f>
        <v>0</v>
      </c>
      <c r="O7" s="161">
        <f>แยกแผนงาน!D354</f>
        <v>0</v>
      </c>
    </row>
    <row r="8" spans="1:15" x14ac:dyDescent="0.55000000000000004">
      <c r="A8" s="159"/>
      <c r="B8" s="200" t="s">
        <v>118</v>
      </c>
      <c r="C8" s="160">
        <f>แยกแผนงาน!C8</f>
        <v>5780380</v>
      </c>
      <c r="D8" s="163">
        <f t="shared" si="0"/>
        <v>5397874</v>
      </c>
      <c r="E8" s="204">
        <f>แยกแผนงาน!D42</f>
        <v>3078439</v>
      </c>
      <c r="F8" s="162">
        <f>แยกแผนงาน!D77</f>
        <v>99710</v>
      </c>
      <c r="G8" s="162">
        <f>แยกแผนงาน!D112</f>
        <v>1094385</v>
      </c>
      <c r="H8" s="162">
        <f>แยกแผนงาน!D147</f>
        <v>210770</v>
      </c>
      <c r="I8" s="161">
        <f>แยกแผนงาน!I8</f>
        <v>0</v>
      </c>
      <c r="J8" s="161">
        <f>แยกแผนงาน!J8</f>
        <v>914570</v>
      </c>
      <c r="K8" s="161">
        <f>แยกแผนงาน!K8</f>
        <v>0</v>
      </c>
      <c r="L8" s="161">
        <f>แยกแผนงาน!L8</f>
        <v>0</v>
      </c>
      <c r="M8" s="439">
        <v>0</v>
      </c>
      <c r="N8" s="162">
        <f>แยกแผนงาน!D321</f>
        <v>0</v>
      </c>
      <c r="O8" s="161">
        <f>แยกแผนงาน!D355</f>
        <v>0</v>
      </c>
    </row>
    <row r="9" spans="1:15" x14ac:dyDescent="0.55000000000000004">
      <c r="A9" s="159"/>
      <c r="B9" s="200" t="s">
        <v>76</v>
      </c>
      <c r="C9" s="160">
        <f>แยกแผนงาน!C9</f>
        <v>1592100</v>
      </c>
      <c r="D9" s="163">
        <f>SUM(E9:O9)</f>
        <v>1456803.5</v>
      </c>
      <c r="E9" s="163">
        <f>แยกแผนงาน!D43</f>
        <v>895689.5</v>
      </c>
      <c r="F9" s="162">
        <f>แยกแผนงาน!D78</f>
        <v>63402</v>
      </c>
      <c r="G9" s="162">
        <f>แยกแผนงาน!D113</f>
        <v>222000</v>
      </c>
      <c r="H9" s="162">
        <f>แยกแผนงาน!D148</f>
        <v>64400</v>
      </c>
      <c r="I9" s="161">
        <f>แยกแผนงาน!I9</f>
        <v>0</v>
      </c>
      <c r="J9" s="161">
        <f>แยกแผนงาน!J9</f>
        <v>211312</v>
      </c>
      <c r="K9" s="161">
        <f>แยกแผนงาน!K9</f>
        <v>0</v>
      </c>
      <c r="L9" s="161">
        <f>แยกแผนงาน!L9</f>
        <v>0</v>
      </c>
      <c r="M9" s="439">
        <v>0</v>
      </c>
      <c r="N9" s="162">
        <f>แยกแผนงาน!D322</f>
        <v>0</v>
      </c>
      <c r="O9" s="161">
        <f>แยกแผนงาน!D356</f>
        <v>0</v>
      </c>
    </row>
    <row r="10" spans="1:15" x14ac:dyDescent="0.55000000000000004">
      <c r="A10" s="159"/>
      <c r="B10" s="200" t="s">
        <v>98</v>
      </c>
      <c r="C10" s="160">
        <f>แยกแผนงาน!C10</f>
        <v>6399301</v>
      </c>
      <c r="D10" s="163">
        <f t="shared" si="0"/>
        <v>5720028.5300000003</v>
      </c>
      <c r="E10" s="163">
        <f>แยกแผนงาน!D44</f>
        <v>1926216.53</v>
      </c>
      <c r="F10" s="162">
        <f>แยกแผนงาน!D79</f>
        <v>87650</v>
      </c>
      <c r="G10" s="162">
        <f>แยกแผนงาน!D114</f>
        <v>1462334</v>
      </c>
      <c r="H10" s="162">
        <f>แยกแผนงาน!D149</f>
        <v>67771</v>
      </c>
      <c r="I10" s="161">
        <f>แยกแผนงาน!I10</f>
        <v>282305</v>
      </c>
      <c r="J10" s="161">
        <f>แยกแผนงาน!J10</f>
        <v>1529444</v>
      </c>
      <c r="K10" s="161">
        <f>แยกแผนงาน!K10</f>
        <v>12000</v>
      </c>
      <c r="L10" s="161">
        <f>แยกแผนงาน!L10</f>
        <v>292860</v>
      </c>
      <c r="M10" s="439">
        <v>0</v>
      </c>
      <c r="N10" s="162">
        <f>แยกแผนงาน!D323</f>
        <v>59448</v>
      </c>
      <c r="O10" s="161">
        <f>แยกแผนงาน!D357</f>
        <v>0</v>
      </c>
    </row>
    <row r="11" spans="1:15" x14ac:dyDescent="0.55000000000000004">
      <c r="A11" s="159"/>
      <c r="B11" s="200" t="s">
        <v>75</v>
      </c>
      <c r="C11" s="160">
        <f>แยกแผนงาน!C11</f>
        <v>1866540</v>
      </c>
      <c r="D11" s="163">
        <f t="shared" si="0"/>
        <v>1542485.47</v>
      </c>
      <c r="E11" s="163">
        <f>แยกแผนงาน!D45</f>
        <v>494872.7</v>
      </c>
      <c r="F11" s="162">
        <f>แยกแผนงาน!D80</f>
        <v>33630</v>
      </c>
      <c r="G11" s="162">
        <f>แยกแผนงาน!D115</f>
        <v>698229.77</v>
      </c>
      <c r="H11" s="162">
        <f>แยกแผนงาน!D150</f>
        <v>13955</v>
      </c>
      <c r="I11" s="161">
        <f>แยกแผนงาน!I11</f>
        <v>0</v>
      </c>
      <c r="J11" s="161">
        <f>แยกแผนงาน!J11</f>
        <v>200328</v>
      </c>
      <c r="K11" s="161">
        <f>แยกแผนงาน!K11</f>
        <v>0</v>
      </c>
      <c r="L11" s="161">
        <f>แยกแผนงาน!L11</f>
        <v>42440</v>
      </c>
      <c r="M11" s="439">
        <v>0</v>
      </c>
      <c r="N11" s="162">
        <f>แยกแผนงาน!D324</f>
        <v>59030</v>
      </c>
      <c r="O11" s="161">
        <f>แยกแผนงาน!D358</f>
        <v>0</v>
      </c>
    </row>
    <row r="12" spans="1:15" x14ac:dyDescent="0.55000000000000004">
      <c r="A12" s="159"/>
      <c r="B12" s="200" t="s">
        <v>119</v>
      </c>
      <c r="C12" s="160">
        <f>แยกแผนงาน!C12</f>
        <v>333000</v>
      </c>
      <c r="D12" s="163">
        <f t="shared" si="0"/>
        <v>317597.34999999998</v>
      </c>
      <c r="E12" s="163">
        <f>แยกแผนงาน!D46</f>
        <v>317597.34999999998</v>
      </c>
      <c r="F12" s="162">
        <f>แยกแผนงาน!D81</f>
        <v>0</v>
      </c>
      <c r="G12" s="162">
        <f>แยกแผนงาน!D116</f>
        <v>0</v>
      </c>
      <c r="H12" s="162">
        <f>แยกแผนงาน!D151</f>
        <v>0</v>
      </c>
      <c r="I12" s="161">
        <f>แยกแผนงาน!I12</f>
        <v>0</v>
      </c>
      <c r="J12" s="161">
        <f>แยกแผนงาน!J12</f>
        <v>0</v>
      </c>
      <c r="K12" s="161">
        <f>แยกแผนงาน!K12</f>
        <v>0</v>
      </c>
      <c r="L12" s="161">
        <f>แยกแผนงาน!L12</f>
        <v>0</v>
      </c>
      <c r="M12" s="439">
        <v>0</v>
      </c>
      <c r="N12" s="162">
        <f>แยกแผนงาน!D325</f>
        <v>0</v>
      </c>
      <c r="O12" s="161">
        <f>แยกแผนงาน!D359</f>
        <v>0</v>
      </c>
    </row>
    <row r="13" spans="1:15" x14ac:dyDescent="0.55000000000000004">
      <c r="A13" s="159"/>
      <c r="B13" s="200" t="s">
        <v>121</v>
      </c>
      <c r="C13" s="160">
        <f>แยกแผนงาน!C13</f>
        <v>457170</v>
      </c>
      <c r="D13" s="163">
        <f t="shared" si="0"/>
        <v>449970</v>
      </c>
      <c r="E13" s="163">
        <f>แยกแผนงาน!D47</f>
        <v>316000</v>
      </c>
      <c r="F13" s="162">
        <f>แยกแผนงาน!D82</f>
        <v>22470</v>
      </c>
      <c r="G13" s="162">
        <f>แยกแผนงาน!D117</f>
        <v>31000</v>
      </c>
      <c r="H13" s="162">
        <f>แยกแผนงาน!D152</f>
        <v>68500</v>
      </c>
      <c r="I13" s="161">
        <f>แยกแผนงาน!I13</f>
        <v>0</v>
      </c>
      <c r="J13" s="161">
        <f>แยกแผนงาน!J13</f>
        <v>12000</v>
      </c>
      <c r="K13" s="161">
        <f>แยกแผนงาน!K13</f>
        <v>0</v>
      </c>
      <c r="L13" s="161">
        <f>แยกแผนงาน!L13</f>
        <v>0</v>
      </c>
      <c r="M13" s="439">
        <v>0</v>
      </c>
      <c r="N13" s="162">
        <f>แยกแผนงาน!D326</f>
        <v>0</v>
      </c>
      <c r="O13" s="161">
        <f>แยกแผนงาน!D360</f>
        <v>0</v>
      </c>
    </row>
    <row r="14" spans="1:15" x14ac:dyDescent="0.55000000000000004">
      <c r="A14" s="159"/>
      <c r="B14" s="200" t="s">
        <v>120</v>
      </c>
      <c r="C14" s="160">
        <f>แยกแผนงาน!C14</f>
        <v>1442500</v>
      </c>
      <c r="D14" s="163">
        <f t="shared" si="0"/>
        <v>1365790</v>
      </c>
      <c r="E14" s="163">
        <f>แยกแผนงาน!D48</f>
        <v>58800</v>
      </c>
      <c r="F14" s="162">
        <f>แยกแผนงาน!D83</f>
        <v>0</v>
      </c>
      <c r="G14" s="162">
        <f>แยกแผนงาน!D118</f>
        <v>152075</v>
      </c>
      <c r="H14" s="162">
        <f>แยกแผนงาน!D153</f>
        <v>0</v>
      </c>
      <c r="I14" s="161">
        <f>แยกแผนงาน!I14</f>
        <v>0</v>
      </c>
      <c r="J14" s="161">
        <f>แยกแผนงาน!J14</f>
        <v>1105740</v>
      </c>
      <c r="K14" s="161">
        <f>แยกแผนงาน!K14</f>
        <v>0</v>
      </c>
      <c r="L14" s="161">
        <f>แยกแผนงาน!L14</f>
        <v>0</v>
      </c>
      <c r="M14" s="439">
        <v>0</v>
      </c>
      <c r="N14" s="162">
        <f>แยกแผนงาน!D327</f>
        <v>49175</v>
      </c>
      <c r="O14" s="161">
        <f>แยกแผนงาน!D361</f>
        <v>0</v>
      </c>
    </row>
    <row r="15" spans="1:15" x14ac:dyDescent="0.55000000000000004">
      <c r="A15" s="159"/>
      <c r="B15" s="200" t="s">
        <v>129</v>
      </c>
      <c r="C15" s="160">
        <f>แยกแผนงาน!C15</f>
        <v>782000</v>
      </c>
      <c r="D15" s="163">
        <f t="shared" si="0"/>
        <v>768887.96</v>
      </c>
      <c r="E15" s="163">
        <f>แยกแผนงาน!D49</f>
        <v>768887.96</v>
      </c>
      <c r="F15" s="162">
        <f>แยกแผนงาน!D84</f>
        <v>0</v>
      </c>
      <c r="G15" s="162">
        <f>แยกแผนงาน!D119</f>
        <v>0</v>
      </c>
      <c r="H15" s="162">
        <f>แยกแผนงาน!D154</f>
        <v>0</v>
      </c>
      <c r="I15" s="161">
        <f>แยกแผนงาน!I15</f>
        <v>0</v>
      </c>
      <c r="J15" s="161">
        <f>แยกแผนงาน!J15</f>
        <v>0</v>
      </c>
      <c r="K15" s="161">
        <f>แยกแผนงาน!K15</f>
        <v>0</v>
      </c>
      <c r="L15" s="161">
        <f>แยกแผนงาน!L15</f>
        <v>0</v>
      </c>
      <c r="M15" s="439">
        <v>0</v>
      </c>
      <c r="N15" s="162">
        <f>แยกแผนงาน!D328</f>
        <v>0</v>
      </c>
      <c r="O15" s="161">
        <f>แยกแผนงาน!D362</f>
        <v>0</v>
      </c>
    </row>
    <row r="16" spans="1:15" x14ac:dyDescent="0.55000000000000004">
      <c r="A16" s="159"/>
      <c r="B16" s="200" t="s">
        <v>130</v>
      </c>
      <c r="C16" s="160">
        <f>แยกแผนงาน!C16</f>
        <v>3042900</v>
      </c>
      <c r="D16" s="163">
        <f t="shared" si="0"/>
        <v>2995350</v>
      </c>
      <c r="E16" s="163">
        <f>แยกแผนงาน!D50</f>
        <v>680000</v>
      </c>
      <c r="F16" s="162">
        <f>แยกแผนงาน!D85</f>
        <v>0</v>
      </c>
      <c r="G16" s="162">
        <f>แยกแผนงาน!D120</f>
        <v>1341000</v>
      </c>
      <c r="H16" s="162">
        <f>แยกแผนงาน!D155</f>
        <v>273350</v>
      </c>
      <c r="I16" s="161">
        <f>แยกแผนงาน!I16</f>
        <v>0</v>
      </c>
      <c r="J16" s="161">
        <f>แยกแผนงาน!J16</f>
        <v>0</v>
      </c>
      <c r="K16" s="161">
        <f>แยกแผนงาน!K16</f>
        <v>220000</v>
      </c>
      <c r="L16" s="161">
        <f>แยกแผนงาน!L16</f>
        <v>481000</v>
      </c>
      <c r="M16" s="439">
        <v>0</v>
      </c>
      <c r="N16" s="162">
        <f>แยกแผนงาน!D329</f>
        <v>0</v>
      </c>
      <c r="O16" s="161">
        <f>แยกแผนงาน!D363</f>
        <v>0</v>
      </c>
    </row>
    <row r="17" spans="1:15" x14ac:dyDescent="0.55000000000000004">
      <c r="A17" s="159"/>
      <c r="B17" s="200" t="s">
        <v>289</v>
      </c>
      <c r="C17" s="164"/>
      <c r="D17" s="163">
        <f t="shared" si="0"/>
        <v>13258518</v>
      </c>
      <c r="E17" s="163">
        <v>0</v>
      </c>
      <c r="F17" s="165">
        <v>0</v>
      </c>
      <c r="G17" s="165">
        <f>394230+27331+331757+3127300</f>
        <v>3880618</v>
      </c>
      <c r="H17" s="165">
        <v>0</v>
      </c>
      <c r="I17" s="165">
        <v>0</v>
      </c>
      <c r="J17" s="165">
        <f>199000</f>
        <v>199000</v>
      </c>
      <c r="K17" s="166">
        <f>887000+21000</f>
        <v>908000</v>
      </c>
      <c r="L17" s="165">
        <v>0</v>
      </c>
      <c r="M17" s="202">
        <f>1435000+78700</f>
        <v>1513700</v>
      </c>
      <c r="N17" s="165">
        <v>0</v>
      </c>
      <c r="O17" s="166">
        <v>6757200</v>
      </c>
    </row>
    <row r="18" spans="1:15" s="291" customFormat="1" thickBot="1" x14ac:dyDescent="0.6">
      <c r="A18" s="288"/>
      <c r="B18" s="289" t="s">
        <v>25</v>
      </c>
      <c r="C18" s="290">
        <f>SUM(C6:C16)</f>
        <v>24799296</v>
      </c>
      <c r="D18" s="290">
        <f>SUM(D6:D17)</f>
        <v>36272093.260000005</v>
      </c>
      <c r="E18" s="290">
        <f t="shared" ref="E18:N18" si="1">SUM(E6:E16)</f>
        <v>10776634.039999999</v>
      </c>
      <c r="F18" s="290">
        <f t="shared" si="1"/>
        <v>306862</v>
      </c>
      <c r="G18" s="290">
        <f>SUM(G6:G17)</f>
        <v>8881641.7699999996</v>
      </c>
      <c r="H18" s="290">
        <f t="shared" si="1"/>
        <v>698746</v>
      </c>
      <c r="I18" s="290">
        <f t="shared" si="1"/>
        <v>282305</v>
      </c>
      <c r="J18" s="290">
        <f t="shared" si="1"/>
        <v>3973394</v>
      </c>
      <c r="K18" s="290">
        <f t="shared" si="1"/>
        <v>232000</v>
      </c>
      <c r="L18" s="290">
        <f t="shared" si="1"/>
        <v>816300</v>
      </c>
      <c r="M18" s="188">
        <f>SUM(M6:M17)</f>
        <v>1513700</v>
      </c>
      <c r="N18" s="188">
        <f t="shared" si="1"/>
        <v>167653</v>
      </c>
      <c r="O18" s="188">
        <f>SUM(O6:O17)</f>
        <v>7515857.4500000002</v>
      </c>
    </row>
    <row r="19" spans="1:15" ht="24.75" thickTop="1" x14ac:dyDescent="0.55000000000000004">
      <c r="A19" s="155" t="s">
        <v>122</v>
      </c>
      <c r="B19" s="156"/>
      <c r="C19" s="164"/>
      <c r="D19" s="164"/>
      <c r="E19" s="169"/>
      <c r="F19" s="170"/>
      <c r="G19" s="170"/>
      <c r="H19" s="170"/>
      <c r="I19" s="170"/>
      <c r="J19" s="170"/>
      <c r="K19" s="170"/>
      <c r="L19" s="170"/>
      <c r="M19" s="440"/>
      <c r="N19" s="170"/>
      <c r="O19" s="170"/>
    </row>
    <row r="20" spans="1:15" x14ac:dyDescent="0.55000000000000004">
      <c r="A20" s="159"/>
      <c r="B20" s="200" t="s">
        <v>123</v>
      </c>
      <c r="C20" s="163">
        <f>แยกแผนงาน!C53</f>
        <v>600000</v>
      </c>
      <c r="D20" s="163">
        <f>แยกแผนงาน!D53</f>
        <v>961869.2</v>
      </c>
      <c r="E20" s="171"/>
      <c r="F20" s="172"/>
      <c r="G20" s="173"/>
      <c r="H20" s="173"/>
      <c r="I20" s="173"/>
      <c r="J20" s="173"/>
      <c r="K20" s="173"/>
      <c r="L20" s="173"/>
      <c r="M20" s="441"/>
      <c r="N20" s="173"/>
      <c r="O20" s="173"/>
    </row>
    <row r="21" spans="1:15" x14ac:dyDescent="0.55000000000000004">
      <c r="A21" s="159"/>
      <c r="B21" s="200" t="s">
        <v>217</v>
      </c>
      <c r="C21" s="160">
        <f>แยกแผนงาน!C54</f>
        <v>347300</v>
      </c>
      <c r="D21" s="163">
        <f>แยกแผนงาน!D54</f>
        <v>557854.75</v>
      </c>
      <c r="E21" s="171"/>
      <c r="F21" s="174"/>
      <c r="G21" s="173"/>
      <c r="H21" s="173"/>
      <c r="I21" s="173"/>
      <c r="J21" s="173"/>
      <c r="K21" s="173"/>
      <c r="L21" s="173"/>
      <c r="M21" s="441"/>
      <c r="N21" s="173"/>
      <c r="O21" s="173"/>
    </row>
    <row r="22" spans="1:15" x14ac:dyDescent="0.55000000000000004">
      <c r="A22" s="159"/>
      <c r="B22" s="200" t="s">
        <v>131</v>
      </c>
      <c r="C22" s="160">
        <f>แยกแผนงาน!C55</f>
        <v>200000</v>
      </c>
      <c r="D22" s="163">
        <f>แยกแผนงาน!D55</f>
        <v>424113.83999999997</v>
      </c>
      <c r="E22" s="171"/>
      <c r="F22" s="174"/>
      <c r="G22" s="173"/>
      <c r="H22" s="173"/>
      <c r="I22" s="173"/>
      <c r="J22" s="173"/>
      <c r="K22" s="173"/>
      <c r="L22" s="173"/>
      <c r="M22" s="441"/>
      <c r="N22" s="173"/>
      <c r="O22" s="173"/>
    </row>
    <row r="23" spans="1:15" x14ac:dyDescent="0.55000000000000004">
      <c r="A23" s="159"/>
      <c r="B23" s="200" t="s">
        <v>1541</v>
      </c>
      <c r="C23" s="160">
        <f>แยกแผนงาน!C56</f>
        <v>0</v>
      </c>
      <c r="D23" s="163">
        <f>แยกแผนงาน!D56</f>
        <v>0</v>
      </c>
      <c r="E23" s="171"/>
      <c r="F23" s="173"/>
      <c r="G23" s="173"/>
      <c r="H23" s="173"/>
      <c r="I23" s="173"/>
      <c r="J23" s="173"/>
      <c r="K23" s="173"/>
      <c r="L23" s="173"/>
      <c r="M23" s="441"/>
      <c r="N23" s="173"/>
      <c r="O23" s="173"/>
    </row>
    <row r="24" spans="1:15" x14ac:dyDescent="0.55000000000000004">
      <c r="A24" s="159"/>
      <c r="B24" s="200" t="s">
        <v>124</v>
      </c>
      <c r="C24" s="160">
        <f>แยกแผนงาน!C57</f>
        <v>10000</v>
      </c>
      <c r="D24" s="163">
        <f>แยกแผนงาน!D57</f>
        <v>61060</v>
      </c>
      <c r="E24" s="171"/>
      <c r="F24" s="173"/>
      <c r="G24" s="173"/>
      <c r="H24" s="173"/>
      <c r="I24" s="173"/>
      <c r="J24" s="173"/>
      <c r="K24" s="173"/>
      <c r="L24" s="173"/>
      <c r="M24" s="441"/>
      <c r="N24" s="173"/>
      <c r="O24" s="173"/>
    </row>
    <row r="25" spans="1:15" x14ac:dyDescent="0.55000000000000004">
      <c r="A25" s="159"/>
      <c r="B25" s="200" t="s">
        <v>125</v>
      </c>
      <c r="C25" s="160">
        <f>แยกแผนงาน!C58</f>
        <v>0</v>
      </c>
      <c r="D25" s="163">
        <f>แยกแผนงาน!D58</f>
        <v>0</v>
      </c>
      <c r="E25" s="171"/>
      <c r="F25" s="173"/>
      <c r="G25" s="173"/>
      <c r="H25" s="173"/>
      <c r="I25" s="173"/>
      <c r="J25" s="173"/>
      <c r="K25" s="173"/>
      <c r="L25" s="173"/>
      <c r="M25" s="441"/>
      <c r="N25" s="173"/>
      <c r="O25" s="173"/>
    </row>
    <row r="26" spans="1:15" x14ac:dyDescent="0.55000000000000004">
      <c r="A26" s="159"/>
      <c r="B26" s="200" t="s">
        <v>126</v>
      </c>
      <c r="C26" s="160">
        <f>แยกแผนงาน!C59</f>
        <v>17150000</v>
      </c>
      <c r="D26" s="163">
        <f>แยกแผนงาน!D59</f>
        <v>18607944.840000004</v>
      </c>
      <c r="E26" s="171"/>
      <c r="F26" s="173"/>
      <c r="G26" s="173"/>
      <c r="H26" s="173"/>
      <c r="I26" s="173"/>
      <c r="J26" s="173"/>
      <c r="K26" s="173"/>
      <c r="L26" s="173"/>
      <c r="M26" s="441"/>
      <c r="N26" s="173"/>
      <c r="O26" s="173"/>
    </row>
    <row r="27" spans="1:15" x14ac:dyDescent="0.55000000000000004">
      <c r="A27" s="159"/>
      <c r="B27" s="200" t="s">
        <v>127</v>
      </c>
      <c r="C27" s="160">
        <f>แยกแผนงาน!C60</f>
        <v>6500000</v>
      </c>
      <c r="D27" s="163">
        <f>แยกแผนงาน!D60</f>
        <v>7030932</v>
      </c>
      <c r="E27" s="171"/>
      <c r="F27" s="173"/>
      <c r="G27" s="173"/>
      <c r="H27" s="173"/>
      <c r="I27" s="173"/>
      <c r="J27" s="173"/>
      <c r="K27" s="173"/>
      <c r="L27" s="173"/>
      <c r="M27" s="441"/>
      <c r="N27" s="173"/>
      <c r="O27" s="173"/>
    </row>
    <row r="28" spans="1:15" x14ac:dyDescent="0.55000000000000004">
      <c r="A28" s="159"/>
      <c r="B28" s="200" t="s">
        <v>128</v>
      </c>
      <c r="C28" s="160">
        <f>แยกแผนงาน!C61</f>
        <v>0</v>
      </c>
      <c r="D28" s="163">
        <f>แยกแผนงาน!D61</f>
        <v>13502864.5</v>
      </c>
      <c r="E28" s="171"/>
      <c r="F28" s="173"/>
      <c r="G28" s="173"/>
      <c r="H28" s="173"/>
      <c r="I28" s="173"/>
      <c r="J28" s="173"/>
      <c r="K28" s="173"/>
      <c r="L28" s="173"/>
      <c r="M28" s="441"/>
      <c r="N28" s="173"/>
      <c r="O28" s="173"/>
    </row>
    <row r="29" spans="1:15" ht="24.75" thickBot="1" x14ac:dyDescent="0.6">
      <c r="A29" s="167"/>
      <c r="B29" s="187" t="s">
        <v>133</v>
      </c>
      <c r="C29" s="175">
        <f>SUM(C20:C28)</f>
        <v>24807300</v>
      </c>
      <c r="D29" s="175">
        <f>SUM(D20:D28)</f>
        <v>41146639.130000003</v>
      </c>
      <c r="E29" s="171"/>
      <c r="F29" s="173"/>
      <c r="G29" s="173"/>
      <c r="H29" s="173"/>
      <c r="I29" s="173"/>
      <c r="J29" s="173"/>
      <c r="K29" s="173"/>
      <c r="L29" s="173"/>
      <c r="M29" s="441"/>
      <c r="N29" s="173"/>
      <c r="O29" s="173"/>
    </row>
    <row r="30" spans="1:15" ht="25.5" thickTop="1" thickBot="1" x14ac:dyDescent="0.6">
      <c r="B30" s="449" t="s">
        <v>134</v>
      </c>
      <c r="D30" s="178">
        <f>D29-D18</f>
        <v>4874545.8699999973</v>
      </c>
    </row>
    <row r="31" spans="1:15" ht="24.75" thickTop="1" x14ac:dyDescent="0.55000000000000004"/>
    <row r="39" spans="1:26" s="294" customFormat="1" ht="27.75" x14ac:dyDescent="0.5">
      <c r="A39" s="525" t="s">
        <v>224</v>
      </c>
      <c r="B39" s="525"/>
      <c r="C39" s="525"/>
      <c r="D39" s="525"/>
      <c r="E39" s="525"/>
      <c r="F39" s="525"/>
      <c r="G39" s="525"/>
      <c r="H39" s="525"/>
      <c r="I39" s="525"/>
      <c r="J39" s="525"/>
      <c r="K39" s="525"/>
      <c r="L39" s="525"/>
      <c r="M39" s="525"/>
      <c r="N39" s="525"/>
      <c r="O39" s="52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</row>
    <row r="40" spans="1:26" s="294" customFormat="1" ht="27.75" x14ac:dyDescent="0.5">
      <c r="A40" s="525" t="s">
        <v>135</v>
      </c>
      <c r="B40" s="525"/>
      <c r="C40" s="525"/>
      <c r="D40" s="525"/>
      <c r="E40" s="525"/>
      <c r="F40" s="525"/>
      <c r="G40" s="525"/>
      <c r="H40" s="525"/>
      <c r="I40" s="525"/>
      <c r="J40" s="525"/>
      <c r="K40" s="525"/>
      <c r="L40" s="525"/>
      <c r="M40" s="525"/>
      <c r="N40" s="525"/>
      <c r="O40" s="525"/>
      <c r="P40" s="295"/>
      <c r="Q40" s="295"/>
      <c r="R40" s="295"/>
      <c r="S40" s="295"/>
      <c r="T40" s="295"/>
      <c r="U40" s="295"/>
      <c r="V40" s="295"/>
      <c r="W40" s="295"/>
      <c r="X40" s="295"/>
      <c r="Y40" s="295"/>
      <c r="Z40" s="295"/>
    </row>
    <row r="41" spans="1:26" s="294" customFormat="1" ht="27.75" x14ac:dyDescent="0.5">
      <c r="A41" s="525" t="s">
        <v>1542</v>
      </c>
      <c r="B41" s="525"/>
      <c r="C41" s="525"/>
      <c r="D41" s="525"/>
      <c r="E41" s="525"/>
      <c r="F41" s="525"/>
      <c r="G41" s="525"/>
      <c r="H41" s="525"/>
      <c r="I41" s="525"/>
      <c r="J41" s="525"/>
      <c r="K41" s="525"/>
      <c r="L41" s="525"/>
      <c r="M41" s="525"/>
      <c r="N41" s="525"/>
      <c r="O41" s="525"/>
      <c r="P41" s="295"/>
      <c r="Q41" s="295"/>
      <c r="R41" s="295"/>
      <c r="S41" s="295"/>
      <c r="T41" s="295"/>
      <c r="U41" s="295"/>
      <c r="V41" s="295"/>
      <c r="W41" s="295"/>
      <c r="X41" s="295"/>
      <c r="Y41" s="295"/>
      <c r="Z41" s="295"/>
    </row>
    <row r="42" spans="1:26" s="154" customFormat="1" ht="72" x14ac:dyDescent="0.5">
      <c r="A42" s="526" t="s">
        <v>110</v>
      </c>
      <c r="B42" s="526"/>
      <c r="C42" s="153" t="s">
        <v>106</v>
      </c>
      <c r="D42" s="153" t="s">
        <v>25</v>
      </c>
      <c r="E42" s="153" t="s">
        <v>107</v>
      </c>
      <c r="F42" s="153" t="s">
        <v>111</v>
      </c>
      <c r="G42" s="153" t="s">
        <v>108</v>
      </c>
      <c r="H42" s="153" t="s">
        <v>112</v>
      </c>
      <c r="I42" s="153" t="s">
        <v>287</v>
      </c>
      <c r="J42" s="153" t="s">
        <v>109</v>
      </c>
      <c r="K42" s="153" t="s">
        <v>113</v>
      </c>
      <c r="L42" s="153" t="s">
        <v>114</v>
      </c>
      <c r="M42" s="153" t="s">
        <v>1610</v>
      </c>
      <c r="N42" s="153" t="s">
        <v>115</v>
      </c>
      <c r="O42" s="153" t="s">
        <v>105</v>
      </c>
    </row>
    <row r="43" spans="1:26" x14ac:dyDescent="0.55000000000000004">
      <c r="A43" s="155" t="s">
        <v>116</v>
      </c>
      <c r="B43" s="156"/>
      <c r="C43" s="157"/>
      <c r="D43" s="157"/>
      <c r="E43" s="157"/>
      <c r="F43" s="158"/>
      <c r="G43" s="158"/>
      <c r="H43" s="158"/>
      <c r="I43" s="158"/>
      <c r="J43" s="158"/>
      <c r="K43" s="158"/>
      <c r="L43" s="158"/>
      <c r="M43" s="438"/>
      <c r="N43" s="158"/>
      <c r="O43" s="158"/>
      <c r="P43" s="181"/>
      <c r="Q43" s="177"/>
      <c r="R43" s="177"/>
      <c r="S43" s="173"/>
      <c r="T43" s="173"/>
      <c r="U43" s="173"/>
      <c r="V43" s="173"/>
      <c r="W43" s="173"/>
      <c r="X43" s="173"/>
      <c r="Y43" s="173"/>
      <c r="Z43" s="173"/>
    </row>
    <row r="44" spans="1:26" x14ac:dyDescent="0.55000000000000004">
      <c r="A44" s="159"/>
      <c r="B44" s="200" t="s">
        <v>105</v>
      </c>
      <c r="C44" s="163">
        <f t="shared" ref="C44:C54" si="2">C6</f>
        <v>861556</v>
      </c>
      <c r="D44" s="163">
        <f>SUM(E44:O44)</f>
        <v>758657.45</v>
      </c>
      <c r="E44" s="163">
        <f t="shared" ref="E44:M54" si="3">E6+E82</f>
        <v>0</v>
      </c>
      <c r="F44" s="163">
        <f t="shared" si="3"/>
        <v>0</v>
      </c>
      <c r="G44" s="163">
        <f t="shared" si="3"/>
        <v>0</v>
      </c>
      <c r="H44" s="163">
        <f t="shared" si="3"/>
        <v>0</v>
      </c>
      <c r="I44" s="163">
        <f t="shared" si="3"/>
        <v>0</v>
      </c>
      <c r="J44" s="163">
        <f t="shared" si="3"/>
        <v>0</v>
      </c>
      <c r="K44" s="163">
        <f t="shared" si="3"/>
        <v>0</v>
      </c>
      <c r="L44" s="163">
        <f t="shared" si="3"/>
        <v>0</v>
      </c>
      <c r="M44" s="443">
        <v>0</v>
      </c>
      <c r="N44" s="163">
        <f t="shared" ref="N44:O54" si="4">N6+N82</f>
        <v>0</v>
      </c>
      <c r="O44" s="163">
        <f t="shared" si="4"/>
        <v>758657.45</v>
      </c>
      <c r="P44" s="159"/>
      <c r="Q44" s="177"/>
      <c r="R44" s="177"/>
      <c r="S44" s="173"/>
      <c r="T44" s="173"/>
      <c r="U44" s="173"/>
      <c r="V44" s="173"/>
      <c r="W44" s="173"/>
      <c r="X44" s="173"/>
      <c r="Y44" s="173"/>
      <c r="Z44" s="173"/>
    </row>
    <row r="45" spans="1:26" x14ac:dyDescent="0.55000000000000004">
      <c r="A45" s="159"/>
      <c r="B45" s="200" t="s">
        <v>117</v>
      </c>
      <c r="C45" s="160">
        <f t="shared" si="2"/>
        <v>2241849</v>
      </c>
      <c r="D45" s="163">
        <f>SUM(E45:O45)</f>
        <v>2240131</v>
      </c>
      <c r="E45" s="160">
        <f t="shared" si="3"/>
        <v>2240131</v>
      </c>
      <c r="F45" s="160">
        <f t="shared" si="3"/>
        <v>0</v>
      </c>
      <c r="G45" s="160">
        <f t="shared" si="3"/>
        <v>0</v>
      </c>
      <c r="H45" s="160">
        <f t="shared" si="3"/>
        <v>0</v>
      </c>
      <c r="I45" s="160">
        <f t="shared" si="3"/>
        <v>0</v>
      </c>
      <c r="J45" s="160">
        <f t="shared" si="3"/>
        <v>0</v>
      </c>
      <c r="K45" s="160">
        <f t="shared" si="3"/>
        <v>0</v>
      </c>
      <c r="L45" s="160">
        <f t="shared" si="3"/>
        <v>0</v>
      </c>
      <c r="M45" s="439">
        <v>0</v>
      </c>
      <c r="N45" s="160">
        <f t="shared" si="4"/>
        <v>0</v>
      </c>
      <c r="O45" s="160">
        <f t="shared" si="4"/>
        <v>0</v>
      </c>
      <c r="P45" s="159"/>
      <c r="Q45" s="177"/>
      <c r="R45" s="177"/>
      <c r="S45" s="173"/>
      <c r="T45" s="173"/>
      <c r="U45" s="173"/>
      <c r="V45" s="173"/>
      <c r="W45" s="173"/>
      <c r="X45" s="173"/>
      <c r="Y45" s="173"/>
      <c r="Z45" s="173"/>
    </row>
    <row r="46" spans="1:26" x14ac:dyDescent="0.55000000000000004">
      <c r="A46" s="159"/>
      <c r="B46" s="200" t="s">
        <v>118</v>
      </c>
      <c r="C46" s="160">
        <f t="shared" si="2"/>
        <v>5780380</v>
      </c>
      <c r="D46" s="163">
        <f>SUM(E46:O46)</f>
        <v>6613317</v>
      </c>
      <c r="E46" s="160">
        <f t="shared" si="3"/>
        <v>3785387</v>
      </c>
      <c r="F46" s="160">
        <f t="shared" si="3"/>
        <v>131896</v>
      </c>
      <c r="G46" s="160">
        <f t="shared" si="3"/>
        <v>1362395</v>
      </c>
      <c r="H46" s="160">
        <f t="shared" si="3"/>
        <v>247390</v>
      </c>
      <c r="I46" s="160">
        <f t="shared" si="3"/>
        <v>0</v>
      </c>
      <c r="J46" s="160">
        <f t="shared" si="3"/>
        <v>1086249</v>
      </c>
      <c r="K46" s="160">
        <f t="shared" si="3"/>
        <v>0</v>
      </c>
      <c r="L46" s="160">
        <f t="shared" si="3"/>
        <v>0</v>
      </c>
      <c r="M46" s="439">
        <v>0</v>
      </c>
      <c r="N46" s="160">
        <f t="shared" si="4"/>
        <v>0</v>
      </c>
      <c r="O46" s="160">
        <f t="shared" si="4"/>
        <v>0</v>
      </c>
      <c r="P46" s="159"/>
      <c r="Q46" s="177"/>
      <c r="R46" s="177"/>
      <c r="S46" s="173"/>
      <c r="T46" s="173"/>
      <c r="U46" s="173"/>
      <c r="V46" s="173"/>
      <c r="W46" s="173"/>
      <c r="X46" s="173"/>
      <c r="Y46" s="173"/>
      <c r="Z46" s="173"/>
    </row>
    <row r="47" spans="1:26" x14ac:dyDescent="0.55000000000000004">
      <c r="A47" s="159"/>
      <c r="B47" s="200" t="s">
        <v>76</v>
      </c>
      <c r="C47" s="160">
        <f t="shared" si="2"/>
        <v>1592100</v>
      </c>
      <c r="D47" s="163">
        <f>SUM(E47:O47)</f>
        <v>1456803.5</v>
      </c>
      <c r="E47" s="160">
        <f t="shared" si="3"/>
        <v>895689.5</v>
      </c>
      <c r="F47" s="160">
        <f t="shared" si="3"/>
        <v>63402</v>
      </c>
      <c r="G47" s="160">
        <f t="shared" si="3"/>
        <v>222000</v>
      </c>
      <c r="H47" s="160">
        <f t="shared" si="3"/>
        <v>64400</v>
      </c>
      <c r="I47" s="160">
        <f t="shared" si="3"/>
        <v>0</v>
      </c>
      <c r="J47" s="160">
        <f t="shared" si="3"/>
        <v>211312</v>
      </c>
      <c r="K47" s="160">
        <f t="shared" si="3"/>
        <v>0</v>
      </c>
      <c r="L47" s="160">
        <f t="shared" si="3"/>
        <v>0</v>
      </c>
      <c r="M47" s="439">
        <v>0</v>
      </c>
      <c r="N47" s="160">
        <f t="shared" si="4"/>
        <v>0</v>
      </c>
      <c r="O47" s="160">
        <f t="shared" si="4"/>
        <v>0</v>
      </c>
      <c r="P47" s="159"/>
      <c r="Q47" s="177"/>
      <c r="R47" s="177"/>
      <c r="S47" s="173"/>
      <c r="T47" s="173"/>
      <c r="U47" s="173"/>
      <c r="V47" s="173"/>
      <c r="W47" s="173"/>
      <c r="X47" s="173"/>
      <c r="Y47" s="173"/>
      <c r="Z47" s="173"/>
    </row>
    <row r="48" spans="1:26" x14ac:dyDescent="0.55000000000000004">
      <c r="A48" s="159"/>
      <c r="B48" s="200" t="s">
        <v>98</v>
      </c>
      <c r="C48" s="160">
        <f t="shared" si="2"/>
        <v>6399301</v>
      </c>
      <c r="D48" s="163">
        <f t="shared" ref="D48:D55" si="5">SUM(E48:O48)</f>
        <v>5720028.5300000003</v>
      </c>
      <c r="E48" s="160">
        <f t="shared" si="3"/>
        <v>1926216.53</v>
      </c>
      <c r="F48" s="160">
        <f t="shared" si="3"/>
        <v>87650</v>
      </c>
      <c r="G48" s="160">
        <f t="shared" si="3"/>
        <v>1462334</v>
      </c>
      <c r="H48" s="160">
        <f t="shared" si="3"/>
        <v>67771</v>
      </c>
      <c r="I48" s="160">
        <f t="shared" si="3"/>
        <v>282305</v>
      </c>
      <c r="J48" s="160">
        <f t="shared" si="3"/>
        <v>1529444</v>
      </c>
      <c r="K48" s="160">
        <f t="shared" si="3"/>
        <v>12000</v>
      </c>
      <c r="L48" s="160">
        <f t="shared" si="3"/>
        <v>292860</v>
      </c>
      <c r="M48" s="439">
        <v>0</v>
      </c>
      <c r="N48" s="160">
        <f t="shared" si="4"/>
        <v>59448</v>
      </c>
      <c r="O48" s="160">
        <f t="shared" si="4"/>
        <v>0</v>
      </c>
      <c r="P48" s="159"/>
      <c r="Q48" s="177"/>
      <c r="R48" s="177"/>
      <c r="S48" s="173"/>
      <c r="T48" s="173"/>
      <c r="U48" s="173"/>
      <c r="V48" s="173"/>
      <c r="W48" s="173"/>
      <c r="X48" s="173"/>
      <c r="Y48" s="173"/>
      <c r="Z48" s="173"/>
    </row>
    <row r="49" spans="1:26" x14ac:dyDescent="0.55000000000000004">
      <c r="A49" s="159"/>
      <c r="B49" s="200" t="s">
        <v>75</v>
      </c>
      <c r="C49" s="160">
        <f t="shared" si="2"/>
        <v>1866540</v>
      </c>
      <c r="D49" s="163">
        <f t="shared" si="5"/>
        <v>1542485.47</v>
      </c>
      <c r="E49" s="160">
        <f t="shared" si="3"/>
        <v>494872.7</v>
      </c>
      <c r="F49" s="160">
        <f t="shared" si="3"/>
        <v>33630</v>
      </c>
      <c r="G49" s="160">
        <f t="shared" si="3"/>
        <v>698229.77</v>
      </c>
      <c r="H49" s="160">
        <f t="shared" si="3"/>
        <v>13955</v>
      </c>
      <c r="I49" s="160">
        <f t="shared" si="3"/>
        <v>0</v>
      </c>
      <c r="J49" s="160">
        <f t="shared" si="3"/>
        <v>200328</v>
      </c>
      <c r="K49" s="160">
        <f t="shared" si="3"/>
        <v>0</v>
      </c>
      <c r="L49" s="160">
        <f t="shared" si="3"/>
        <v>42440</v>
      </c>
      <c r="M49" s="439">
        <v>0</v>
      </c>
      <c r="N49" s="160">
        <f t="shared" si="4"/>
        <v>59030</v>
      </c>
      <c r="O49" s="160">
        <f t="shared" si="4"/>
        <v>0</v>
      </c>
      <c r="P49" s="159"/>
      <c r="Q49" s="177"/>
      <c r="R49" s="177"/>
      <c r="S49" s="173"/>
      <c r="T49" s="173"/>
      <c r="U49" s="173"/>
      <c r="V49" s="173"/>
      <c r="W49" s="173"/>
      <c r="X49" s="173"/>
      <c r="Y49" s="173"/>
      <c r="Z49" s="173"/>
    </row>
    <row r="50" spans="1:26" x14ac:dyDescent="0.55000000000000004">
      <c r="A50" s="159"/>
      <c r="B50" s="200" t="s">
        <v>119</v>
      </c>
      <c r="C50" s="160">
        <f t="shared" si="2"/>
        <v>333000</v>
      </c>
      <c r="D50" s="163">
        <f t="shared" si="5"/>
        <v>317597.34999999998</v>
      </c>
      <c r="E50" s="160">
        <f t="shared" si="3"/>
        <v>317597.34999999998</v>
      </c>
      <c r="F50" s="160">
        <f t="shared" si="3"/>
        <v>0</v>
      </c>
      <c r="G50" s="160">
        <f t="shared" si="3"/>
        <v>0</v>
      </c>
      <c r="H50" s="160">
        <f t="shared" si="3"/>
        <v>0</v>
      </c>
      <c r="I50" s="160">
        <f t="shared" si="3"/>
        <v>0</v>
      </c>
      <c r="J50" s="160">
        <f t="shared" si="3"/>
        <v>0</v>
      </c>
      <c r="K50" s="160">
        <f t="shared" si="3"/>
        <v>0</v>
      </c>
      <c r="L50" s="160">
        <f t="shared" si="3"/>
        <v>0</v>
      </c>
      <c r="M50" s="439">
        <v>0</v>
      </c>
      <c r="N50" s="160">
        <f t="shared" si="4"/>
        <v>0</v>
      </c>
      <c r="O50" s="160">
        <f t="shared" si="4"/>
        <v>0</v>
      </c>
      <c r="P50" s="159"/>
      <c r="Q50" s="177"/>
      <c r="R50" s="177"/>
      <c r="S50" s="173"/>
      <c r="T50" s="173"/>
      <c r="U50" s="173"/>
      <c r="V50" s="173"/>
      <c r="W50" s="173"/>
      <c r="X50" s="173"/>
      <c r="Y50" s="173"/>
      <c r="Z50" s="173"/>
    </row>
    <row r="51" spans="1:26" x14ac:dyDescent="0.55000000000000004">
      <c r="A51" s="159"/>
      <c r="B51" s="200" t="s">
        <v>121</v>
      </c>
      <c r="C51" s="160">
        <f t="shared" si="2"/>
        <v>457170</v>
      </c>
      <c r="D51" s="163">
        <f t="shared" si="5"/>
        <v>449970</v>
      </c>
      <c r="E51" s="160">
        <f t="shared" si="3"/>
        <v>316000</v>
      </c>
      <c r="F51" s="160">
        <f t="shared" si="3"/>
        <v>22470</v>
      </c>
      <c r="G51" s="160">
        <f t="shared" si="3"/>
        <v>31000</v>
      </c>
      <c r="H51" s="160">
        <f t="shared" si="3"/>
        <v>68500</v>
      </c>
      <c r="I51" s="160">
        <f t="shared" si="3"/>
        <v>0</v>
      </c>
      <c r="J51" s="160">
        <f t="shared" si="3"/>
        <v>12000</v>
      </c>
      <c r="K51" s="160">
        <f t="shared" si="3"/>
        <v>0</v>
      </c>
      <c r="L51" s="160">
        <f t="shared" si="3"/>
        <v>0</v>
      </c>
      <c r="M51" s="439">
        <v>0</v>
      </c>
      <c r="N51" s="160">
        <f t="shared" si="4"/>
        <v>0</v>
      </c>
      <c r="O51" s="160">
        <f t="shared" si="4"/>
        <v>0</v>
      </c>
      <c r="P51" s="159"/>
      <c r="Q51" s="177"/>
      <c r="R51" s="177"/>
      <c r="S51" s="173"/>
      <c r="T51" s="173"/>
      <c r="U51" s="173"/>
      <c r="V51" s="173"/>
      <c r="W51" s="173"/>
      <c r="X51" s="173"/>
      <c r="Y51" s="173"/>
      <c r="Z51" s="173"/>
    </row>
    <row r="52" spans="1:26" x14ac:dyDescent="0.55000000000000004">
      <c r="A52" s="159"/>
      <c r="B52" s="200" t="s">
        <v>120</v>
      </c>
      <c r="C52" s="160">
        <f t="shared" si="2"/>
        <v>1442500</v>
      </c>
      <c r="D52" s="163">
        <f t="shared" si="5"/>
        <v>3034090</v>
      </c>
      <c r="E52" s="160">
        <f t="shared" si="3"/>
        <v>58800</v>
      </c>
      <c r="F52" s="160">
        <f t="shared" si="3"/>
        <v>0</v>
      </c>
      <c r="G52" s="160">
        <f t="shared" si="3"/>
        <v>478575</v>
      </c>
      <c r="H52" s="160">
        <f t="shared" si="3"/>
        <v>0</v>
      </c>
      <c r="I52" s="160">
        <f t="shared" si="3"/>
        <v>0</v>
      </c>
      <c r="J52" s="160">
        <f>J14+J90</f>
        <v>1630540</v>
      </c>
      <c r="K52" s="160">
        <f t="shared" si="3"/>
        <v>0</v>
      </c>
      <c r="L52" s="160">
        <f t="shared" si="3"/>
        <v>0</v>
      </c>
      <c r="M52" s="160">
        <f t="shared" si="3"/>
        <v>817000</v>
      </c>
      <c r="N52" s="160">
        <f t="shared" si="4"/>
        <v>49175</v>
      </c>
      <c r="O52" s="160">
        <f t="shared" si="4"/>
        <v>0</v>
      </c>
      <c r="P52" s="159"/>
      <c r="Q52" s="177"/>
      <c r="R52" s="177"/>
      <c r="S52" s="173"/>
      <c r="T52" s="173"/>
      <c r="U52" s="173"/>
      <c r="V52" s="173"/>
      <c r="W52" s="173"/>
      <c r="X52" s="173"/>
      <c r="Y52" s="173"/>
      <c r="Z52" s="173"/>
    </row>
    <row r="53" spans="1:26" x14ac:dyDescent="0.55000000000000004">
      <c r="A53" s="159"/>
      <c r="B53" s="200" t="s">
        <v>129</v>
      </c>
      <c r="C53" s="160">
        <f t="shared" si="2"/>
        <v>782000</v>
      </c>
      <c r="D53" s="163">
        <f t="shared" si="5"/>
        <v>768887.96</v>
      </c>
      <c r="E53" s="160">
        <f t="shared" si="3"/>
        <v>768887.96</v>
      </c>
      <c r="F53" s="160">
        <f t="shared" si="3"/>
        <v>0</v>
      </c>
      <c r="G53" s="160">
        <f t="shared" si="3"/>
        <v>0</v>
      </c>
      <c r="H53" s="160">
        <f t="shared" si="3"/>
        <v>0</v>
      </c>
      <c r="I53" s="160">
        <f t="shared" si="3"/>
        <v>0</v>
      </c>
      <c r="J53" s="160">
        <f t="shared" si="3"/>
        <v>0</v>
      </c>
      <c r="K53" s="160">
        <f t="shared" si="3"/>
        <v>0</v>
      </c>
      <c r="L53" s="160">
        <f t="shared" si="3"/>
        <v>0</v>
      </c>
      <c r="M53" s="439">
        <v>0</v>
      </c>
      <c r="N53" s="160">
        <f t="shared" si="4"/>
        <v>0</v>
      </c>
      <c r="O53" s="160">
        <f t="shared" si="4"/>
        <v>0</v>
      </c>
      <c r="P53" s="159"/>
      <c r="Q53" s="177"/>
      <c r="R53" s="177"/>
      <c r="S53" s="173"/>
      <c r="T53" s="173"/>
      <c r="U53" s="173"/>
      <c r="V53" s="173"/>
      <c r="W53" s="173"/>
      <c r="X53" s="173"/>
      <c r="Y53" s="173"/>
      <c r="Z53" s="173"/>
    </row>
    <row r="54" spans="1:26" x14ac:dyDescent="0.55000000000000004">
      <c r="A54" s="159"/>
      <c r="B54" s="200" t="s">
        <v>130</v>
      </c>
      <c r="C54" s="160">
        <f t="shared" si="2"/>
        <v>3042900</v>
      </c>
      <c r="D54" s="163">
        <f t="shared" si="5"/>
        <v>2995350</v>
      </c>
      <c r="E54" s="160">
        <f t="shared" si="3"/>
        <v>680000</v>
      </c>
      <c r="F54" s="160">
        <f t="shared" si="3"/>
        <v>0</v>
      </c>
      <c r="G54" s="160">
        <f t="shared" si="3"/>
        <v>1341000</v>
      </c>
      <c r="H54" s="160">
        <f t="shared" si="3"/>
        <v>273350</v>
      </c>
      <c r="I54" s="160">
        <f t="shared" si="3"/>
        <v>0</v>
      </c>
      <c r="J54" s="160">
        <f t="shared" si="3"/>
        <v>0</v>
      </c>
      <c r="K54" s="160">
        <f t="shared" si="3"/>
        <v>220000</v>
      </c>
      <c r="L54" s="160">
        <f t="shared" si="3"/>
        <v>481000</v>
      </c>
      <c r="M54" s="439">
        <v>0</v>
      </c>
      <c r="N54" s="160">
        <f t="shared" si="4"/>
        <v>0</v>
      </c>
      <c r="O54" s="160">
        <f t="shared" si="4"/>
        <v>0</v>
      </c>
      <c r="P54" s="159"/>
      <c r="Q54" s="177"/>
      <c r="R54" s="177"/>
      <c r="S54" s="173"/>
      <c r="T54" s="173"/>
      <c r="U54" s="173"/>
      <c r="V54" s="173"/>
      <c r="W54" s="173"/>
      <c r="X54" s="173"/>
      <c r="Y54" s="173"/>
      <c r="Z54" s="173"/>
    </row>
    <row r="55" spans="1:26" x14ac:dyDescent="0.55000000000000004">
      <c r="A55" s="159"/>
      <c r="B55" s="200" t="s">
        <v>1609</v>
      </c>
      <c r="C55" s="164"/>
      <c r="D55" s="163">
        <f t="shared" si="5"/>
        <v>2883743</v>
      </c>
      <c r="E55" s="164">
        <f>E93</f>
        <v>706948</v>
      </c>
      <c r="F55" s="164">
        <f t="shared" ref="F55:O55" si="6">F93</f>
        <v>32186</v>
      </c>
      <c r="G55" s="164">
        <f t="shared" si="6"/>
        <v>594510</v>
      </c>
      <c r="H55" s="164">
        <f t="shared" si="6"/>
        <v>36620</v>
      </c>
      <c r="I55" s="164">
        <f t="shared" si="6"/>
        <v>0</v>
      </c>
      <c r="J55" s="164">
        <f>J93</f>
        <v>696479</v>
      </c>
      <c r="K55" s="164">
        <f t="shared" si="6"/>
        <v>0</v>
      </c>
      <c r="L55" s="164">
        <f t="shared" si="6"/>
        <v>0</v>
      </c>
      <c r="M55" s="164">
        <f t="shared" si="6"/>
        <v>817000</v>
      </c>
      <c r="N55" s="164">
        <f t="shared" si="6"/>
        <v>0</v>
      </c>
      <c r="O55" s="164">
        <f t="shared" si="6"/>
        <v>0</v>
      </c>
      <c r="P55" s="159"/>
      <c r="Q55" s="177"/>
      <c r="R55" s="177"/>
      <c r="S55" s="173"/>
      <c r="T55" s="173"/>
      <c r="U55" s="173"/>
      <c r="V55" s="173"/>
      <c r="W55" s="173"/>
      <c r="X55" s="173"/>
      <c r="Y55" s="173"/>
      <c r="Z55" s="173"/>
    </row>
    <row r="56" spans="1:26" s="291" customFormat="1" thickBot="1" x14ac:dyDescent="0.6">
      <c r="A56" s="288"/>
      <c r="B56" s="187" t="s">
        <v>25</v>
      </c>
      <c r="C56" s="290">
        <f t="shared" ref="C56:O56" si="7">SUM(C44:C54)</f>
        <v>24799296</v>
      </c>
      <c r="D56" s="290">
        <f>SUM(D44:D54)</f>
        <v>25897318.260000002</v>
      </c>
      <c r="E56" s="290">
        <f t="shared" ref="E56:I56" si="8">SUM(E44:E55)</f>
        <v>12190530.039999999</v>
      </c>
      <c r="F56" s="290">
        <f t="shared" si="8"/>
        <v>371234</v>
      </c>
      <c r="G56" s="290">
        <f t="shared" si="8"/>
        <v>6190043.7699999996</v>
      </c>
      <c r="H56" s="290">
        <f t="shared" si="8"/>
        <v>771986</v>
      </c>
      <c r="I56" s="290">
        <f t="shared" si="8"/>
        <v>282305</v>
      </c>
      <c r="J56" s="290">
        <f t="shared" si="7"/>
        <v>4669873</v>
      </c>
      <c r="K56" s="290">
        <f t="shared" si="7"/>
        <v>232000</v>
      </c>
      <c r="L56" s="290">
        <f t="shared" si="7"/>
        <v>816300</v>
      </c>
      <c r="M56" s="188">
        <f>SUM(M44:M55)</f>
        <v>1634000</v>
      </c>
      <c r="N56" s="290">
        <f t="shared" si="7"/>
        <v>167653</v>
      </c>
      <c r="O56" s="290">
        <f t="shared" si="7"/>
        <v>758657.45</v>
      </c>
      <c r="P56" s="292"/>
      <c r="Q56" s="293"/>
      <c r="R56" s="293"/>
      <c r="S56" s="293"/>
      <c r="T56" s="293"/>
      <c r="U56" s="293"/>
      <c r="V56" s="293"/>
      <c r="W56" s="293"/>
      <c r="X56" s="293"/>
      <c r="Y56" s="293"/>
      <c r="Z56" s="293"/>
    </row>
    <row r="57" spans="1:26" ht="24.75" thickTop="1" x14ac:dyDescent="0.55000000000000004">
      <c r="A57" s="155" t="s">
        <v>122</v>
      </c>
      <c r="B57" s="156"/>
      <c r="C57" s="164"/>
      <c r="D57" s="164"/>
      <c r="E57" s="169"/>
      <c r="F57" s="170"/>
      <c r="G57" s="170"/>
      <c r="H57" s="170"/>
      <c r="I57" s="170"/>
      <c r="J57" s="170"/>
      <c r="K57" s="170"/>
      <c r="L57" s="170"/>
      <c r="M57" s="444"/>
      <c r="N57" s="170"/>
      <c r="O57" s="170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</row>
    <row r="58" spans="1:26" x14ac:dyDescent="0.55000000000000004">
      <c r="A58" s="159"/>
      <c r="B58" s="200" t="s">
        <v>123</v>
      </c>
      <c r="C58" s="160">
        <f t="shared" ref="C58:D66" si="9">C20</f>
        <v>600000</v>
      </c>
      <c r="D58" s="160">
        <f t="shared" si="9"/>
        <v>961869.2</v>
      </c>
      <c r="E58" s="171"/>
      <c r="F58" s="173"/>
      <c r="G58" s="173"/>
      <c r="H58" s="173"/>
      <c r="I58" s="173"/>
      <c r="J58" s="173"/>
      <c r="K58" s="173"/>
      <c r="L58" s="173"/>
      <c r="M58" s="444"/>
      <c r="N58" s="173"/>
      <c r="O58" s="173"/>
      <c r="P58" s="182"/>
      <c r="Q58" s="183"/>
      <c r="R58" s="182"/>
      <c r="S58" s="182"/>
      <c r="T58" s="182"/>
      <c r="U58" s="182"/>
      <c r="V58" s="182"/>
      <c r="W58" s="182"/>
      <c r="X58" s="182"/>
      <c r="Y58" s="182"/>
      <c r="Z58" s="182"/>
    </row>
    <row r="59" spans="1:26" x14ac:dyDescent="0.55000000000000004">
      <c r="A59" s="159"/>
      <c r="B59" s="200" t="s">
        <v>217</v>
      </c>
      <c r="C59" s="160">
        <f t="shared" si="9"/>
        <v>347300</v>
      </c>
      <c r="D59" s="160">
        <f t="shared" si="9"/>
        <v>557854.75</v>
      </c>
      <c r="E59" s="171"/>
      <c r="F59" s="173"/>
      <c r="G59" s="173"/>
      <c r="H59" s="173"/>
      <c r="I59" s="173"/>
      <c r="J59" s="173"/>
      <c r="K59" s="173"/>
      <c r="L59" s="173"/>
      <c r="M59" s="444"/>
      <c r="N59" s="173"/>
      <c r="O59" s="173"/>
    </row>
    <row r="60" spans="1:26" x14ac:dyDescent="0.55000000000000004">
      <c r="A60" s="159"/>
      <c r="B60" s="200" t="s">
        <v>131</v>
      </c>
      <c r="C60" s="160">
        <f t="shared" si="9"/>
        <v>200000</v>
      </c>
      <c r="D60" s="160">
        <f t="shared" si="9"/>
        <v>424113.83999999997</v>
      </c>
      <c r="E60" s="171"/>
      <c r="F60" s="173"/>
      <c r="G60" s="173"/>
      <c r="H60" s="173"/>
      <c r="I60" s="173"/>
      <c r="J60" s="173"/>
      <c r="K60" s="173"/>
      <c r="L60" s="173"/>
      <c r="M60" s="444"/>
      <c r="N60" s="173"/>
      <c r="O60" s="173"/>
    </row>
    <row r="61" spans="1:26" x14ac:dyDescent="0.55000000000000004">
      <c r="A61" s="159"/>
      <c r="B61" s="200" t="s">
        <v>1541</v>
      </c>
      <c r="C61" s="160">
        <f t="shared" si="9"/>
        <v>0</v>
      </c>
      <c r="D61" s="160">
        <f t="shared" si="9"/>
        <v>0</v>
      </c>
      <c r="E61" s="171"/>
      <c r="F61" s="173"/>
      <c r="G61" s="173"/>
      <c r="H61" s="173"/>
      <c r="I61" s="173"/>
      <c r="J61" s="173"/>
      <c r="K61" s="173"/>
      <c r="L61" s="173"/>
      <c r="M61" s="444"/>
      <c r="N61" s="173"/>
      <c r="O61" s="173"/>
    </row>
    <row r="62" spans="1:26" x14ac:dyDescent="0.55000000000000004">
      <c r="A62" s="159"/>
      <c r="B62" s="200" t="s">
        <v>124</v>
      </c>
      <c r="C62" s="160">
        <f t="shared" si="9"/>
        <v>10000</v>
      </c>
      <c r="D62" s="160">
        <f t="shared" si="9"/>
        <v>61060</v>
      </c>
      <c r="E62" s="171"/>
      <c r="F62" s="173"/>
      <c r="G62" s="173"/>
      <c r="H62" s="173"/>
      <c r="I62" s="173"/>
      <c r="J62" s="173"/>
      <c r="K62" s="173"/>
      <c r="L62" s="173"/>
      <c r="M62" s="444"/>
      <c r="N62" s="173"/>
      <c r="O62" s="173"/>
    </row>
    <row r="63" spans="1:26" x14ac:dyDescent="0.55000000000000004">
      <c r="A63" s="159"/>
      <c r="B63" s="200" t="s">
        <v>125</v>
      </c>
      <c r="C63" s="160">
        <f t="shared" si="9"/>
        <v>0</v>
      </c>
      <c r="D63" s="160">
        <f t="shared" si="9"/>
        <v>0</v>
      </c>
      <c r="E63" s="171"/>
      <c r="F63" s="173"/>
      <c r="G63" s="173"/>
      <c r="H63" s="173"/>
      <c r="I63" s="173"/>
      <c r="J63" s="173"/>
      <c r="K63" s="173"/>
      <c r="L63" s="173"/>
      <c r="M63" s="445"/>
      <c r="N63" s="173"/>
      <c r="O63" s="173"/>
    </row>
    <row r="64" spans="1:26" x14ac:dyDescent="0.55000000000000004">
      <c r="A64" s="159"/>
      <c r="B64" s="200" t="s">
        <v>126</v>
      </c>
      <c r="C64" s="160">
        <f t="shared" si="9"/>
        <v>17150000</v>
      </c>
      <c r="D64" s="160">
        <f t="shared" si="9"/>
        <v>18607944.840000004</v>
      </c>
      <c r="E64" s="171"/>
      <c r="F64" s="173"/>
      <c r="G64" s="173"/>
      <c r="H64" s="173"/>
      <c r="I64" s="173"/>
      <c r="J64" s="173"/>
      <c r="K64" s="173"/>
      <c r="L64" s="173"/>
      <c r="M64" s="441"/>
      <c r="N64" s="173"/>
      <c r="O64" s="173"/>
    </row>
    <row r="65" spans="1:15" x14ac:dyDescent="0.55000000000000004">
      <c r="A65" s="159"/>
      <c r="B65" s="200" t="s">
        <v>127</v>
      </c>
      <c r="C65" s="160">
        <f t="shared" si="9"/>
        <v>6500000</v>
      </c>
      <c r="D65" s="160">
        <f t="shared" si="9"/>
        <v>7030932</v>
      </c>
      <c r="E65" s="171"/>
      <c r="F65" s="173"/>
      <c r="G65" s="173"/>
      <c r="H65" s="173"/>
      <c r="I65" s="173"/>
      <c r="J65" s="173"/>
      <c r="K65" s="173"/>
      <c r="L65" s="173"/>
      <c r="M65" s="441"/>
      <c r="N65" s="173"/>
      <c r="O65" s="173"/>
    </row>
    <row r="66" spans="1:15" x14ac:dyDescent="0.55000000000000004">
      <c r="A66" s="159"/>
      <c r="B66" s="200" t="s">
        <v>128</v>
      </c>
      <c r="C66" s="160">
        <f t="shared" si="9"/>
        <v>0</v>
      </c>
      <c r="D66" s="160">
        <f t="shared" si="9"/>
        <v>13502864.5</v>
      </c>
      <c r="E66" s="171"/>
      <c r="F66" s="173"/>
      <c r="G66" s="173"/>
      <c r="H66" s="173"/>
      <c r="I66" s="173"/>
      <c r="J66" s="173"/>
      <c r="K66" s="173"/>
      <c r="L66" s="173"/>
      <c r="M66" s="441"/>
      <c r="N66" s="173"/>
      <c r="O66" s="173"/>
    </row>
    <row r="67" spans="1:15" ht="24.75" thickBot="1" x14ac:dyDescent="0.6">
      <c r="A67" s="167"/>
      <c r="B67" s="187" t="s">
        <v>133</v>
      </c>
      <c r="C67" s="175">
        <f>SUM(C58:C66)</f>
        <v>24807300</v>
      </c>
      <c r="D67" s="175">
        <f>SUM(D58:D66)</f>
        <v>41146639.130000003</v>
      </c>
      <c r="E67" s="171"/>
      <c r="F67" s="173"/>
      <c r="G67" s="173"/>
      <c r="H67" s="173"/>
      <c r="I67" s="173"/>
      <c r="J67" s="173"/>
      <c r="K67" s="173"/>
      <c r="L67" s="173"/>
      <c r="M67" s="441"/>
      <c r="N67" s="173"/>
      <c r="O67" s="173"/>
    </row>
    <row r="68" spans="1:15" ht="25.5" thickTop="1" thickBot="1" x14ac:dyDescent="0.6">
      <c r="B68" s="449" t="s">
        <v>134</v>
      </c>
      <c r="D68" s="178">
        <f>D67-D56</f>
        <v>15249320.870000001</v>
      </c>
      <c r="M68" s="441"/>
    </row>
    <row r="69" spans="1:15" ht="24.75" thickTop="1" x14ac:dyDescent="0.55000000000000004">
      <c r="B69" s="176"/>
      <c r="M69" s="441"/>
    </row>
    <row r="70" spans="1:15" x14ac:dyDescent="0.55000000000000004">
      <c r="B70" s="176"/>
      <c r="M70" s="441"/>
    </row>
    <row r="71" spans="1:15" x14ac:dyDescent="0.55000000000000004">
      <c r="B71" s="176"/>
      <c r="M71" s="441"/>
    </row>
    <row r="72" spans="1:15" x14ac:dyDescent="0.55000000000000004">
      <c r="B72" s="176"/>
      <c r="M72" s="441"/>
    </row>
    <row r="73" spans="1:15" x14ac:dyDescent="0.55000000000000004">
      <c r="B73" s="176"/>
      <c r="M73" s="441"/>
    </row>
    <row r="74" spans="1:15" x14ac:dyDescent="0.55000000000000004">
      <c r="B74" s="176"/>
      <c r="M74" s="441"/>
    </row>
    <row r="75" spans="1:15" x14ac:dyDescent="0.55000000000000004">
      <c r="B75" s="176"/>
    </row>
    <row r="76" spans="1:15" x14ac:dyDescent="0.55000000000000004">
      <c r="B76" s="176"/>
    </row>
    <row r="77" spans="1:15" s="294" customFormat="1" ht="27.75" x14ac:dyDescent="0.5">
      <c r="A77" s="525" t="s">
        <v>224</v>
      </c>
      <c r="B77" s="525"/>
      <c r="C77" s="525"/>
      <c r="D77" s="525"/>
      <c r="E77" s="525"/>
      <c r="F77" s="525"/>
      <c r="G77" s="525"/>
      <c r="H77" s="525"/>
      <c r="I77" s="525"/>
      <c r="J77" s="525"/>
      <c r="K77" s="525"/>
      <c r="L77" s="525"/>
      <c r="M77" s="525"/>
      <c r="N77" s="525"/>
      <c r="O77" s="525"/>
    </row>
    <row r="78" spans="1:15" s="294" customFormat="1" ht="27.75" x14ac:dyDescent="0.5">
      <c r="A78" s="525" t="s">
        <v>136</v>
      </c>
      <c r="B78" s="525"/>
      <c r="C78" s="525"/>
      <c r="D78" s="525"/>
      <c r="E78" s="525"/>
      <c r="F78" s="525"/>
      <c r="G78" s="525"/>
      <c r="H78" s="525"/>
      <c r="I78" s="525"/>
      <c r="J78" s="525"/>
      <c r="K78" s="525"/>
      <c r="L78" s="525"/>
      <c r="M78" s="525"/>
      <c r="N78" s="525"/>
      <c r="O78" s="525"/>
    </row>
    <row r="79" spans="1:15" s="294" customFormat="1" ht="27.75" x14ac:dyDescent="0.5">
      <c r="A79" s="525" t="s">
        <v>1542</v>
      </c>
      <c r="B79" s="525"/>
      <c r="C79" s="525"/>
      <c r="D79" s="525"/>
      <c r="E79" s="525"/>
      <c r="F79" s="525"/>
      <c r="G79" s="525"/>
      <c r="H79" s="525"/>
      <c r="I79" s="525"/>
      <c r="J79" s="525"/>
      <c r="K79" s="525"/>
      <c r="L79" s="525"/>
      <c r="M79" s="525"/>
      <c r="N79" s="525"/>
      <c r="O79" s="525"/>
    </row>
    <row r="80" spans="1:15" s="154" customFormat="1" ht="72" x14ac:dyDescent="0.5">
      <c r="A80" s="526" t="s">
        <v>110</v>
      </c>
      <c r="B80" s="526"/>
      <c r="C80" s="153" t="s">
        <v>106</v>
      </c>
      <c r="D80" s="153" t="s">
        <v>25</v>
      </c>
      <c r="E80" s="153" t="s">
        <v>107</v>
      </c>
      <c r="F80" s="153" t="s">
        <v>111</v>
      </c>
      <c r="G80" s="153" t="s">
        <v>108</v>
      </c>
      <c r="H80" s="153" t="s">
        <v>112</v>
      </c>
      <c r="I80" s="153" t="s">
        <v>287</v>
      </c>
      <c r="J80" s="153" t="s">
        <v>109</v>
      </c>
      <c r="K80" s="153" t="s">
        <v>113</v>
      </c>
      <c r="L80" s="153" t="s">
        <v>114</v>
      </c>
      <c r="M80" s="153" t="s">
        <v>1610</v>
      </c>
      <c r="N80" s="153" t="s">
        <v>115</v>
      </c>
      <c r="O80" s="153" t="s">
        <v>105</v>
      </c>
    </row>
    <row r="81" spans="1:15" x14ac:dyDescent="0.55000000000000004">
      <c r="A81" s="155" t="s">
        <v>116</v>
      </c>
      <c r="B81" s="156"/>
      <c r="C81" s="157"/>
      <c r="D81" s="157"/>
      <c r="E81" s="158"/>
      <c r="F81" s="158"/>
      <c r="G81" s="158"/>
      <c r="H81" s="158"/>
      <c r="I81" s="158"/>
      <c r="J81" s="158"/>
      <c r="K81" s="158"/>
      <c r="L81" s="158"/>
      <c r="M81" s="438"/>
      <c r="N81" s="158"/>
      <c r="O81" s="158"/>
    </row>
    <row r="82" spans="1:15" x14ac:dyDescent="0.55000000000000004">
      <c r="A82" s="159"/>
      <c r="B82" s="200" t="s">
        <v>105</v>
      </c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443"/>
      <c r="N82" s="163"/>
      <c r="O82" s="163"/>
    </row>
    <row r="83" spans="1:15" x14ac:dyDescent="0.55000000000000004">
      <c r="A83" s="159"/>
      <c r="B83" s="200" t="s">
        <v>117</v>
      </c>
      <c r="C83" s="163"/>
      <c r="D83" s="160"/>
      <c r="E83" s="160"/>
      <c r="F83" s="160"/>
      <c r="G83" s="160"/>
      <c r="H83" s="160"/>
      <c r="I83" s="160"/>
      <c r="J83" s="160"/>
      <c r="K83" s="160"/>
      <c r="L83" s="160"/>
      <c r="M83" s="439"/>
      <c r="N83" s="163"/>
      <c r="O83" s="163"/>
    </row>
    <row r="84" spans="1:15" x14ac:dyDescent="0.55000000000000004">
      <c r="A84" s="159"/>
      <c r="B84" s="200" t="s">
        <v>118</v>
      </c>
      <c r="C84" s="163">
        <f>SUM(E84:O84)</f>
        <v>1215443</v>
      </c>
      <c r="D84" s="160">
        <f t="shared" ref="D84:D92" si="10">SUM(E84:O84)</f>
        <v>1215443</v>
      </c>
      <c r="E84" s="160">
        <f>324586+24335+232792+125235</f>
        <v>706948</v>
      </c>
      <c r="F84" s="160">
        <f>19444+12742</f>
        <v>32186</v>
      </c>
      <c r="G84" s="160">
        <f>108060+106040+31420+22490</f>
        <v>268010</v>
      </c>
      <c r="H84" s="160">
        <f>26060+10560</f>
        <v>36620</v>
      </c>
      <c r="I84" s="160">
        <f>[4]ทั้งปี!$M$128</f>
        <v>0</v>
      </c>
      <c r="J84" s="160">
        <f>79784+91895</f>
        <v>171679</v>
      </c>
      <c r="K84" s="160"/>
      <c r="L84" s="160"/>
      <c r="M84" s="439"/>
      <c r="N84" s="163"/>
      <c r="O84" s="163"/>
    </row>
    <row r="85" spans="1:15" x14ac:dyDescent="0.55000000000000004">
      <c r="A85" s="159"/>
      <c r="B85" s="200" t="s">
        <v>76</v>
      </c>
      <c r="C85" s="163">
        <f>SUM(E85:O85)</f>
        <v>0</v>
      </c>
      <c r="D85" s="160">
        <f t="shared" si="10"/>
        <v>0</v>
      </c>
      <c r="E85" s="160"/>
      <c r="F85" s="160"/>
      <c r="G85" s="160"/>
      <c r="H85" s="160"/>
      <c r="I85" s="160"/>
      <c r="J85" s="160"/>
      <c r="K85" s="160"/>
      <c r="L85" s="160"/>
      <c r="M85" s="439"/>
      <c r="N85" s="162"/>
      <c r="O85" s="162"/>
    </row>
    <row r="86" spans="1:15" x14ac:dyDescent="0.55000000000000004">
      <c r="A86" s="159"/>
      <c r="B86" s="200" t="s">
        <v>98</v>
      </c>
      <c r="C86" s="163"/>
      <c r="D86" s="160">
        <f t="shared" si="10"/>
        <v>0</v>
      </c>
      <c r="E86" s="160"/>
      <c r="F86" s="160"/>
      <c r="G86" s="160"/>
      <c r="H86" s="160"/>
      <c r="I86" s="160"/>
      <c r="J86" s="160"/>
      <c r="K86" s="160"/>
      <c r="L86" s="160"/>
      <c r="M86" s="439"/>
      <c r="N86" s="162"/>
      <c r="O86" s="162"/>
    </row>
    <row r="87" spans="1:15" x14ac:dyDescent="0.55000000000000004">
      <c r="A87" s="159"/>
      <c r="B87" s="200" t="s">
        <v>75</v>
      </c>
      <c r="C87" s="163">
        <f t="shared" ref="C87:C91" si="11">SUM(E87:N87)</f>
        <v>0</v>
      </c>
      <c r="D87" s="160">
        <f t="shared" si="10"/>
        <v>0</v>
      </c>
      <c r="E87" s="160"/>
      <c r="F87" s="160"/>
      <c r="G87" s="160"/>
      <c r="H87" s="160"/>
      <c r="I87" s="160"/>
      <c r="J87" s="160"/>
      <c r="K87" s="160"/>
      <c r="L87" s="160"/>
      <c r="M87" s="439"/>
      <c r="N87" s="162"/>
      <c r="O87" s="162"/>
    </row>
    <row r="88" spans="1:15" x14ac:dyDescent="0.55000000000000004">
      <c r="A88" s="159"/>
      <c r="B88" s="200" t="s">
        <v>119</v>
      </c>
      <c r="C88" s="163">
        <f t="shared" si="11"/>
        <v>0</v>
      </c>
      <c r="D88" s="160">
        <f t="shared" si="10"/>
        <v>0</v>
      </c>
      <c r="E88" s="160"/>
      <c r="F88" s="160"/>
      <c r="G88" s="160"/>
      <c r="H88" s="160"/>
      <c r="I88" s="160"/>
      <c r="J88" s="160"/>
      <c r="K88" s="160"/>
      <c r="L88" s="160"/>
      <c r="M88" s="439"/>
      <c r="N88" s="162"/>
      <c r="O88" s="162"/>
    </row>
    <row r="89" spans="1:15" x14ac:dyDescent="0.55000000000000004">
      <c r="A89" s="159"/>
      <c r="B89" s="200" t="s">
        <v>121</v>
      </c>
      <c r="C89" s="163">
        <v>1000000</v>
      </c>
      <c r="D89" s="160">
        <f t="shared" si="10"/>
        <v>0</v>
      </c>
      <c r="E89" s="160"/>
      <c r="F89" s="160"/>
      <c r="G89" s="160"/>
      <c r="H89" s="160"/>
      <c r="I89" s="160"/>
      <c r="J89" s="160"/>
      <c r="K89" s="160"/>
      <c r="L89" s="160"/>
      <c r="M89" s="439"/>
      <c r="N89" s="162"/>
      <c r="O89" s="162"/>
    </row>
    <row r="90" spans="1:15" x14ac:dyDescent="0.55000000000000004">
      <c r="A90" s="159"/>
      <c r="B90" s="200" t="s">
        <v>120</v>
      </c>
      <c r="C90" s="163">
        <f>SUM(E90:N90)+200</f>
        <v>1668500</v>
      </c>
      <c r="D90" s="160">
        <f t="shared" si="10"/>
        <v>1668300</v>
      </c>
      <c r="E90" s="160"/>
      <c r="F90" s="160"/>
      <c r="G90" s="160">
        <f>231500+55000+40000</f>
        <v>326500</v>
      </c>
      <c r="H90" s="160"/>
      <c r="I90" s="160"/>
      <c r="J90" s="160">
        <f>524800</f>
        <v>524800</v>
      </c>
      <c r="K90" s="160"/>
      <c r="L90" s="160"/>
      <c r="M90" s="161">
        <f>321000+310000+186000</f>
        <v>817000</v>
      </c>
      <c r="N90" s="162"/>
      <c r="O90" s="162"/>
    </row>
    <row r="91" spans="1:15" x14ac:dyDescent="0.55000000000000004">
      <c r="A91" s="159"/>
      <c r="B91" s="200" t="s">
        <v>129</v>
      </c>
      <c r="C91" s="163">
        <f t="shared" si="11"/>
        <v>0</v>
      </c>
      <c r="D91" s="160">
        <f t="shared" si="10"/>
        <v>0</v>
      </c>
      <c r="E91" s="160"/>
      <c r="F91" s="160"/>
      <c r="G91" s="160"/>
      <c r="H91" s="160"/>
      <c r="I91" s="160"/>
      <c r="J91" s="160"/>
      <c r="K91" s="160"/>
      <c r="L91" s="160"/>
      <c r="M91" s="439"/>
      <c r="N91" s="162"/>
      <c r="O91" s="162"/>
    </row>
    <row r="92" spans="1:15" x14ac:dyDescent="0.55000000000000004">
      <c r="A92" s="159"/>
      <c r="B92" s="200" t="s">
        <v>130</v>
      </c>
      <c r="C92" s="163"/>
      <c r="D92" s="160">
        <f t="shared" si="10"/>
        <v>0</v>
      </c>
      <c r="E92" s="160"/>
      <c r="F92" s="160"/>
      <c r="G92" s="160"/>
      <c r="H92" s="160"/>
      <c r="I92" s="160"/>
      <c r="J92" s="160"/>
      <c r="K92" s="160"/>
      <c r="L92" s="160"/>
      <c r="M92" s="447"/>
      <c r="N92" s="184"/>
      <c r="O92" s="184"/>
    </row>
    <row r="93" spans="1:15" ht="24.75" thickBot="1" x14ac:dyDescent="0.6">
      <c r="A93" s="167"/>
      <c r="B93" s="187" t="s">
        <v>25</v>
      </c>
      <c r="C93" s="168">
        <f t="shared" ref="C93:N93" si="12">SUM(C82:C92)</f>
        <v>3883943</v>
      </c>
      <c r="D93" s="168">
        <f t="shared" si="12"/>
        <v>2883743</v>
      </c>
      <c r="E93" s="168">
        <f t="shared" si="12"/>
        <v>706948</v>
      </c>
      <c r="F93" s="168">
        <f t="shared" si="12"/>
        <v>32186</v>
      </c>
      <c r="G93" s="168">
        <f t="shared" si="12"/>
        <v>594510</v>
      </c>
      <c r="H93" s="168">
        <f t="shared" si="12"/>
        <v>36620</v>
      </c>
      <c r="I93" s="168">
        <f t="shared" si="12"/>
        <v>0</v>
      </c>
      <c r="J93" s="168">
        <f t="shared" si="12"/>
        <v>696479</v>
      </c>
      <c r="K93" s="168">
        <f t="shared" si="12"/>
        <v>0</v>
      </c>
      <c r="L93" s="168">
        <f t="shared" si="12"/>
        <v>0</v>
      </c>
      <c r="M93" s="448">
        <f>SUM(M82:M92)</f>
        <v>817000</v>
      </c>
      <c r="N93" s="168">
        <f t="shared" si="12"/>
        <v>0</v>
      </c>
      <c r="O93" s="168">
        <f>SUM(O82:O92)</f>
        <v>0</v>
      </c>
    </row>
    <row r="94" spans="1:15" ht="24.75" thickTop="1" x14ac:dyDescent="0.55000000000000004">
      <c r="M94" s="209"/>
    </row>
    <row r="95" spans="1:15" x14ac:dyDescent="0.55000000000000004">
      <c r="A95" s="152" t="s">
        <v>73</v>
      </c>
      <c r="M95" s="446"/>
    </row>
    <row r="96" spans="1:15" x14ac:dyDescent="0.55000000000000004">
      <c r="B96" s="152" t="s">
        <v>190</v>
      </c>
      <c r="C96" s="177">
        <v>0</v>
      </c>
      <c r="D96" s="177" t="s">
        <v>137</v>
      </c>
      <c r="M96" s="441"/>
    </row>
    <row r="97" spans="2:13" x14ac:dyDescent="0.55000000000000004">
      <c r="B97" s="152" t="s">
        <v>138</v>
      </c>
      <c r="C97" s="177">
        <f>D93</f>
        <v>2883743</v>
      </c>
      <c r="D97" s="177" t="s">
        <v>137</v>
      </c>
      <c r="M97" s="444"/>
    </row>
    <row r="98" spans="2:13" ht="24.75" thickBot="1" x14ac:dyDescent="0.6">
      <c r="C98" s="185">
        <f>SUM(C96:C97)</f>
        <v>2883743</v>
      </c>
      <c r="M98" s="444"/>
    </row>
    <row r="99" spans="2:13" ht="24.75" thickTop="1" x14ac:dyDescent="0.55000000000000004">
      <c r="M99" s="444"/>
    </row>
    <row r="100" spans="2:13" x14ac:dyDescent="0.55000000000000004">
      <c r="M100" s="444"/>
    </row>
    <row r="101" spans="2:13" x14ac:dyDescent="0.55000000000000004">
      <c r="M101" s="444"/>
    </row>
    <row r="102" spans="2:13" x14ac:dyDescent="0.55000000000000004">
      <c r="M102" s="444"/>
    </row>
    <row r="103" spans="2:13" x14ac:dyDescent="0.55000000000000004">
      <c r="M103" s="444"/>
    </row>
    <row r="104" spans="2:13" x14ac:dyDescent="0.55000000000000004">
      <c r="M104" s="444"/>
    </row>
    <row r="105" spans="2:13" x14ac:dyDescent="0.55000000000000004">
      <c r="M105" s="444"/>
    </row>
    <row r="106" spans="2:13" x14ac:dyDescent="0.55000000000000004">
      <c r="M106" s="444"/>
    </row>
    <row r="107" spans="2:13" x14ac:dyDescent="0.55000000000000004">
      <c r="M107" s="444"/>
    </row>
    <row r="108" spans="2:13" x14ac:dyDescent="0.55000000000000004">
      <c r="M108" s="444"/>
    </row>
    <row r="109" spans="2:13" x14ac:dyDescent="0.55000000000000004">
      <c r="M109" s="444"/>
    </row>
    <row r="110" spans="2:13" x14ac:dyDescent="0.55000000000000004">
      <c r="M110" s="444"/>
    </row>
    <row r="111" spans="2:13" x14ac:dyDescent="0.55000000000000004">
      <c r="M111" s="444"/>
    </row>
    <row r="112" spans="2:13" x14ac:dyDescent="0.55000000000000004">
      <c r="M112" s="444"/>
    </row>
    <row r="113" spans="1:26" x14ac:dyDescent="0.55000000000000004">
      <c r="M113" s="444"/>
    </row>
    <row r="114" spans="1:26" x14ac:dyDescent="0.55000000000000004">
      <c r="M114" s="444"/>
    </row>
    <row r="115" spans="1:26" s="294" customFormat="1" ht="27.75" x14ac:dyDescent="0.5">
      <c r="A115" s="525" t="s">
        <v>224</v>
      </c>
      <c r="B115" s="525"/>
      <c r="C115" s="525"/>
      <c r="D115" s="525"/>
      <c r="E115" s="525"/>
      <c r="F115" s="525"/>
      <c r="G115" s="525"/>
      <c r="H115" s="525"/>
      <c r="I115" s="525"/>
      <c r="J115" s="525"/>
      <c r="K115" s="525"/>
      <c r="L115" s="525"/>
      <c r="M115" s="525"/>
      <c r="N115" s="525"/>
      <c r="O115" s="525"/>
      <c r="P115" s="295"/>
      <c r="Q115" s="295"/>
      <c r="R115" s="295"/>
      <c r="S115" s="295"/>
      <c r="T115" s="295"/>
      <c r="U115" s="295"/>
      <c r="V115" s="295"/>
      <c r="W115" s="295"/>
      <c r="X115" s="295"/>
      <c r="Y115" s="295"/>
      <c r="Z115" s="295"/>
    </row>
    <row r="116" spans="1:26" s="294" customFormat="1" ht="27.75" x14ac:dyDescent="0.5">
      <c r="A116" s="525" t="s">
        <v>1715</v>
      </c>
      <c r="B116" s="525"/>
      <c r="C116" s="525"/>
      <c r="D116" s="525"/>
      <c r="E116" s="525"/>
      <c r="F116" s="525"/>
      <c r="G116" s="525"/>
      <c r="H116" s="525"/>
      <c r="I116" s="525"/>
      <c r="J116" s="525"/>
      <c r="K116" s="525"/>
      <c r="L116" s="525"/>
      <c r="M116" s="525"/>
      <c r="N116" s="525"/>
      <c r="O116" s="525"/>
      <c r="P116" s="295"/>
      <c r="Q116" s="295"/>
      <c r="R116" s="295"/>
      <c r="S116" s="295"/>
      <c r="T116" s="295"/>
      <c r="U116" s="295"/>
      <c r="V116" s="295"/>
      <c r="W116" s="295"/>
      <c r="X116" s="295"/>
      <c r="Y116" s="295"/>
      <c r="Z116" s="295"/>
    </row>
    <row r="117" spans="1:26" s="294" customFormat="1" ht="27.75" x14ac:dyDescent="0.5">
      <c r="A117" s="525" t="s">
        <v>1542</v>
      </c>
      <c r="B117" s="525"/>
      <c r="C117" s="525"/>
      <c r="D117" s="525"/>
      <c r="E117" s="525"/>
      <c r="F117" s="525"/>
      <c r="G117" s="525"/>
      <c r="H117" s="525"/>
      <c r="I117" s="525"/>
      <c r="J117" s="525"/>
      <c r="K117" s="525"/>
      <c r="L117" s="525"/>
      <c r="M117" s="525"/>
      <c r="N117" s="525"/>
      <c r="O117" s="525"/>
      <c r="P117" s="295"/>
      <c r="Q117" s="295"/>
      <c r="R117" s="295"/>
      <c r="S117" s="295"/>
      <c r="T117" s="295"/>
      <c r="U117" s="295"/>
      <c r="V117" s="295"/>
      <c r="W117" s="295"/>
      <c r="X117" s="295"/>
      <c r="Y117" s="295"/>
      <c r="Z117" s="295"/>
    </row>
    <row r="118" spans="1:26" s="154" customFormat="1" ht="72" x14ac:dyDescent="0.5">
      <c r="A118" s="526" t="s">
        <v>110</v>
      </c>
      <c r="B118" s="526"/>
      <c r="C118" s="153" t="s">
        <v>106</v>
      </c>
      <c r="D118" s="153" t="s">
        <v>25</v>
      </c>
      <c r="E118" s="153" t="s">
        <v>107</v>
      </c>
      <c r="F118" s="153" t="s">
        <v>111</v>
      </c>
      <c r="G118" s="153" t="s">
        <v>108</v>
      </c>
      <c r="H118" s="153" t="s">
        <v>112</v>
      </c>
      <c r="I118" s="153" t="s">
        <v>287</v>
      </c>
      <c r="J118" s="153" t="s">
        <v>109</v>
      </c>
      <c r="K118" s="153" t="s">
        <v>113</v>
      </c>
      <c r="L118" s="153" t="s">
        <v>114</v>
      </c>
      <c r="M118" s="153" t="s">
        <v>1610</v>
      </c>
      <c r="N118" s="153" t="s">
        <v>115</v>
      </c>
      <c r="O118" s="153" t="s">
        <v>105</v>
      </c>
    </row>
    <row r="119" spans="1:26" x14ac:dyDescent="0.55000000000000004">
      <c r="A119" s="155" t="s">
        <v>116</v>
      </c>
      <c r="B119" s="156"/>
      <c r="C119" s="157"/>
      <c r="D119" s="157"/>
      <c r="E119" s="157"/>
      <c r="F119" s="158"/>
      <c r="G119" s="158"/>
      <c r="H119" s="158"/>
      <c r="I119" s="158"/>
      <c r="J119" s="158"/>
      <c r="K119" s="158"/>
      <c r="L119" s="158"/>
      <c r="M119" s="438"/>
      <c r="N119" s="158"/>
      <c r="O119" s="158"/>
      <c r="P119" s="181"/>
      <c r="Q119" s="177"/>
      <c r="R119" s="177"/>
      <c r="S119" s="173"/>
      <c r="T119" s="173"/>
      <c r="U119" s="173"/>
      <c r="V119" s="173"/>
      <c r="W119" s="173"/>
      <c r="X119" s="173"/>
      <c r="Y119" s="173"/>
      <c r="Z119" s="173"/>
    </row>
    <row r="120" spans="1:26" x14ac:dyDescent="0.55000000000000004">
      <c r="A120" s="159"/>
      <c r="B120" s="200" t="s">
        <v>105</v>
      </c>
      <c r="C120" s="163">
        <f>C44</f>
        <v>861556</v>
      </c>
      <c r="D120" s="163">
        <f>SUM(E120:O120)</f>
        <v>758657.45</v>
      </c>
      <c r="E120" s="163">
        <f>E6</f>
        <v>0</v>
      </c>
      <c r="F120" s="163">
        <f t="shared" ref="F120:O120" si="13">F6</f>
        <v>0</v>
      </c>
      <c r="G120" s="163">
        <f t="shared" si="13"/>
        <v>0</v>
      </c>
      <c r="H120" s="163">
        <f t="shared" si="13"/>
        <v>0</v>
      </c>
      <c r="I120" s="163">
        <f t="shared" si="13"/>
        <v>0</v>
      </c>
      <c r="J120" s="163">
        <f t="shared" si="13"/>
        <v>0</v>
      </c>
      <c r="K120" s="163">
        <f t="shared" si="13"/>
        <v>0</v>
      </c>
      <c r="L120" s="163">
        <f t="shared" si="13"/>
        <v>0</v>
      </c>
      <c r="M120" s="163">
        <f t="shared" si="13"/>
        <v>0</v>
      </c>
      <c r="N120" s="163">
        <f t="shared" si="13"/>
        <v>0</v>
      </c>
      <c r="O120" s="163">
        <f t="shared" si="13"/>
        <v>758657.45</v>
      </c>
      <c r="P120" s="159"/>
      <c r="Q120" s="177"/>
      <c r="R120" s="177"/>
      <c r="S120" s="173"/>
      <c r="T120" s="173"/>
      <c r="U120" s="173"/>
      <c r="V120" s="173"/>
      <c r="W120" s="173"/>
      <c r="X120" s="173"/>
      <c r="Y120" s="173"/>
      <c r="Z120" s="173"/>
    </row>
    <row r="121" spans="1:26" x14ac:dyDescent="0.55000000000000004">
      <c r="A121" s="159"/>
      <c r="B121" s="200" t="s">
        <v>117</v>
      </c>
      <c r="C121" s="163">
        <f t="shared" ref="C121:C130" si="14">C45</f>
        <v>2241849</v>
      </c>
      <c r="D121" s="163">
        <f>SUM(E121:O121)</f>
        <v>2240131</v>
      </c>
      <c r="E121" s="163">
        <f t="shared" ref="E121:O130" si="15">E7</f>
        <v>2240131</v>
      </c>
      <c r="F121" s="163">
        <f t="shared" si="15"/>
        <v>0</v>
      </c>
      <c r="G121" s="163">
        <f t="shared" si="15"/>
        <v>0</v>
      </c>
      <c r="H121" s="163">
        <f t="shared" si="15"/>
        <v>0</v>
      </c>
      <c r="I121" s="163">
        <f t="shared" si="15"/>
        <v>0</v>
      </c>
      <c r="J121" s="163">
        <f t="shared" si="15"/>
        <v>0</v>
      </c>
      <c r="K121" s="163">
        <f t="shared" si="15"/>
        <v>0</v>
      </c>
      <c r="L121" s="163">
        <f t="shared" si="15"/>
        <v>0</v>
      </c>
      <c r="M121" s="163">
        <f t="shared" si="15"/>
        <v>0</v>
      </c>
      <c r="N121" s="163">
        <f t="shared" si="15"/>
        <v>0</v>
      </c>
      <c r="O121" s="163">
        <f t="shared" si="15"/>
        <v>0</v>
      </c>
      <c r="P121" s="159"/>
      <c r="Q121" s="177"/>
      <c r="R121" s="177"/>
      <c r="S121" s="173"/>
      <c r="T121" s="173"/>
      <c r="U121" s="173"/>
      <c r="V121" s="173"/>
      <c r="W121" s="173"/>
      <c r="X121" s="173"/>
      <c r="Y121" s="173"/>
      <c r="Z121" s="173"/>
    </row>
    <row r="122" spans="1:26" x14ac:dyDescent="0.55000000000000004">
      <c r="A122" s="159"/>
      <c r="B122" s="200" t="s">
        <v>118</v>
      </c>
      <c r="C122" s="163">
        <f t="shared" si="14"/>
        <v>5780380</v>
      </c>
      <c r="D122" s="163">
        <f>SUM(E122:O122)</f>
        <v>5397874</v>
      </c>
      <c r="E122" s="163">
        <f t="shared" si="15"/>
        <v>3078439</v>
      </c>
      <c r="F122" s="163">
        <f t="shared" si="15"/>
        <v>99710</v>
      </c>
      <c r="G122" s="163">
        <f t="shared" si="15"/>
        <v>1094385</v>
      </c>
      <c r="H122" s="163">
        <f t="shared" si="15"/>
        <v>210770</v>
      </c>
      <c r="I122" s="163">
        <f t="shared" si="15"/>
        <v>0</v>
      </c>
      <c r="J122" s="163">
        <f t="shared" si="15"/>
        <v>914570</v>
      </c>
      <c r="K122" s="163">
        <f t="shared" si="15"/>
        <v>0</v>
      </c>
      <c r="L122" s="163">
        <f t="shared" si="15"/>
        <v>0</v>
      </c>
      <c r="M122" s="163">
        <f t="shared" si="15"/>
        <v>0</v>
      </c>
      <c r="N122" s="163">
        <f t="shared" si="15"/>
        <v>0</v>
      </c>
      <c r="O122" s="163">
        <f t="shared" si="15"/>
        <v>0</v>
      </c>
      <c r="P122" s="159"/>
      <c r="Q122" s="177"/>
      <c r="R122" s="177"/>
      <c r="S122" s="173"/>
      <c r="T122" s="173"/>
      <c r="U122" s="173"/>
      <c r="V122" s="173"/>
      <c r="W122" s="173"/>
      <c r="X122" s="173"/>
      <c r="Y122" s="173"/>
      <c r="Z122" s="173"/>
    </row>
    <row r="123" spans="1:26" x14ac:dyDescent="0.55000000000000004">
      <c r="A123" s="159"/>
      <c r="B123" s="200" t="s">
        <v>76</v>
      </c>
      <c r="C123" s="163">
        <f t="shared" si="14"/>
        <v>1592100</v>
      </c>
      <c r="D123" s="163">
        <f>SUM(E123:O123)</f>
        <v>1456803.5</v>
      </c>
      <c r="E123" s="163">
        <f t="shared" si="15"/>
        <v>895689.5</v>
      </c>
      <c r="F123" s="163">
        <f t="shared" si="15"/>
        <v>63402</v>
      </c>
      <c r="G123" s="163">
        <f t="shared" si="15"/>
        <v>222000</v>
      </c>
      <c r="H123" s="163">
        <f t="shared" si="15"/>
        <v>64400</v>
      </c>
      <c r="I123" s="163">
        <f t="shared" si="15"/>
        <v>0</v>
      </c>
      <c r="J123" s="163">
        <f t="shared" si="15"/>
        <v>211312</v>
      </c>
      <c r="K123" s="163">
        <f t="shared" si="15"/>
        <v>0</v>
      </c>
      <c r="L123" s="163">
        <f t="shared" si="15"/>
        <v>0</v>
      </c>
      <c r="M123" s="163">
        <f t="shared" si="15"/>
        <v>0</v>
      </c>
      <c r="N123" s="163">
        <f t="shared" si="15"/>
        <v>0</v>
      </c>
      <c r="O123" s="163">
        <f t="shared" si="15"/>
        <v>0</v>
      </c>
      <c r="P123" s="159"/>
      <c r="Q123" s="177"/>
      <c r="R123" s="177"/>
      <c r="S123" s="173"/>
      <c r="T123" s="173"/>
      <c r="U123" s="173"/>
      <c r="V123" s="173"/>
      <c r="W123" s="173"/>
      <c r="X123" s="173"/>
      <c r="Y123" s="173"/>
      <c r="Z123" s="173"/>
    </row>
    <row r="124" spans="1:26" x14ac:dyDescent="0.55000000000000004">
      <c r="A124" s="159"/>
      <c r="B124" s="200" t="s">
        <v>98</v>
      </c>
      <c r="C124" s="163">
        <f t="shared" si="14"/>
        <v>6399301</v>
      </c>
      <c r="D124" s="163">
        <f t="shared" ref="D124:D130" si="16">SUM(E124:O124)</f>
        <v>5720028.5300000003</v>
      </c>
      <c r="E124" s="163">
        <f t="shared" si="15"/>
        <v>1926216.53</v>
      </c>
      <c r="F124" s="163">
        <f t="shared" si="15"/>
        <v>87650</v>
      </c>
      <c r="G124" s="163">
        <f t="shared" si="15"/>
        <v>1462334</v>
      </c>
      <c r="H124" s="163">
        <f t="shared" si="15"/>
        <v>67771</v>
      </c>
      <c r="I124" s="163">
        <f t="shared" si="15"/>
        <v>282305</v>
      </c>
      <c r="J124" s="163">
        <f t="shared" si="15"/>
        <v>1529444</v>
      </c>
      <c r="K124" s="163">
        <f t="shared" si="15"/>
        <v>12000</v>
      </c>
      <c r="L124" s="163">
        <f t="shared" si="15"/>
        <v>292860</v>
      </c>
      <c r="M124" s="163">
        <f t="shared" si="15"/>
        <v>0</v>
      </c>
      <c r="N124" s="163">
        <f t="shared" si="15"/>
        <v>59448</v>
      </c>
      <c r="O124" s="163">
        <f t="shared" si="15"/>
        <v>0</v>
      </c>
      <c r="P124" s="159"/>
      <c r="Q124" s="177"/>
      <c r="R124" s="177"/>
      <c r="S124" s="173"/>
      <c r="T124" s="173"/>
      <c r="U124" s="173"/>
      <c r="V124" s="173"/>
      <c r="W124" s="173"/>
      <c r="X124" s="173"/>
      <c r="Y124" s="173"/>
      <c r="Z124" s="173"/>
    </row>
    <row r="125" spans="1:26" x14ac:dyDescent="0.55000000000000004">
      <c r="A125" s="159"/>
      <c r="B125" s="200" t="s">
        <v>75</v>
      </c>
      <c r="C125" s="163">
        <f t="shared" si="14"/>
        <v>1866540</v>
      </c>
      <c r="D125" s="163">
        <f t="shared" si="16"/>
        <v>1542485.47</v>
      </c>
      <c r="E125" s="163">
        <f t="shared" si="15"/>
        <v>494872.7</v>
      </c>
      <c r="F125" s="163">
        <f t="shared" si="15"/>
        <v>33630</v>
      </c>
      <c r="G125" s="163">
        <f t="shared" si="15"/>
        <v>698229.77</v>
      </c>
      <c r="H125" s="163">
        <f t="shared" si="15"/>
        <v>13955</v>
      </c>
      <c r="I125" s="163">
        <f t="shared" si="15"/>
        <v>0</v>
      </c>
      <c r="J125" s="163">
        <f t="shared" si="15"/>
        <v>200328</v>
      </c>
      <c r="K125" s="163">
        <f t="shared" si="15"/>
        <v>0</v>
      </c>
      <c r="L125" s="163">
        <f t="shared" si="15"/>
        <v>42440</v>
      </c>
      <c r="M125" s="163">
        <f t="shared" si="15"/>
        <v>0</v>
      </c>
      <c r="N125" s="163">
        <f t="shared" si="15"/>
        <v>59030</v>
      </c>
      <c r="O125" s="163">
        <f t="shared" si="15"/>
        <v>0</v>
      </c>
      <c r="P125" s="159"/>
      <c r="Q125" s="177"/>
      <c r="R125" s="177"/>
      <c r="S125" s="173"/>
      <c r="T125" s="173"/>
      <c r="U125" s="173"/>
      <c r="V125" s="173"/>
      <c r="W125" s="173"/>
      <c r="X125" s="173"/>
      <c r="Y125" s="173"/>
      <c r="Z125" s="173"/>
    </row>
    <row r="126" spans="1:26" x14ac:dyDescent="0.55000000000000004">
      <c r="A126" s="159"/>
      <c r="B126" s="200" t="s">
        <v>119</v>
      </c>
      <c r="C126" s="163">
        <f t="shared" si="14"/>
        <v>333000</v>
      </c>
      <c r="D126" s="163">
        <f t="shared" si="16"/>
        <v>317597.34999999998</v>
      </c>
      <c r="E126" s="163">
        <f t="shared" si="15"/>
        <v>317597.34999999998</v>
      </c>
      <c r="F126" s="163">
        <f t="shared" si="15"/>
        <v>0</v>
      </c>
      <c r="G126" s="163">
        <f t="shared" si="15"/>
        <v>0</v>
      </c>
      <c r="H126" s="163">
        <f t="shared" si="15"/>
        <v>0</v>
      </c>
      <c r="I126" s="163">
        <f t="shared" si="15"/>
        <v>0</v>
      </c>
      <c r="J126" s="163">
        <f t="shared" si="15"/>
        <v>0</v>
      </c>
      <c r="K126" s="163">
        <f t="shared" si="15"/>
        <v>0</v>
      </c>
      <c r="L126" s="163">
        <f t="shared" si="15"/>
        <v>0</v>
      </c>
      <c r="M126" s="163">
        <f t="shared" si="15"/>
        <v>0</v>
      </c>
      <c r="N126" s="163">
        <f t="shared" si="15"/>
        <v>0</v>
      </c>
      <c r="O126" s="163">
        <f t="shared" si="15"/>
        <v>0</v>
      </c>
      <c r="P126" s="159"/>
      <c r="Q126" s="177"/>
      <c r="R126" s="177"/>
      <c r="S126" s="173"/>
      <c r="T126" s="173"/>
      <c r="U126" s="173"/>
      <c r="V126" s="173"/>
      <c r="W126" s="173"/>
      <c r="X126" s="173"/>
      <c r="Y126" s="173"/>
      <c r="Z126" s="173"/>
    </row>
    <row r="127" spans="1:26" x14ac:dyDescent="0.55000000000000004">
      <c r="A127" s="159"/>
      <c r="B127" s="200" t="s">
        <v>121</v>
      </c>
      <c r="C127" s="163">
        <f t="shared" si="14"/>
        <v>457170</v>
      </c>
      <c r="D127" s="163">
        <f t="shared" si="16"/>
        <v>449970</v>
      </c>
      <c r="E127" s="163">
        <f t="shared" si="15"/>
        <v>316000</v>
      </c>
      <c r="F127" s="163">
        <f t="shared" si="15"/>
        <v>22470</v>
      </c>
      <c r="G127" s="163">
        <f t="shared" si="15"/>
        <v>31000</v>
      </c>
      <c r="H127" s="163">
        <f t="shared" si="15"/>
        <v>68500</v>
      </c>
      <c r="I127" s="163">
        <f t="shared" si="15"/>
        <v>0</v>
      </c>
      <c r="J127" s="163">
        <f t="shared" si="15"/>
        <v>12000</v>
      </c>
      <c r="K127" s="163">
        <f t="shared" si="15"/>
        <v>0</v>
      </c>
      <c r="L127" s="163">
        <f t="shared" si="15"/>
        <v>0</v>
      </c>
      <c r="M127" s="163">
        <f t="shared" si="15"/>
        <v>0</v>
      </c>
      <c r="N127" s="163">
        <f t="shared" si="15"/>
        <v>0</v>
      </c>
      <c r="O127" s="163">
        <f t="shared" si="15"/>
        <v>0</v>
      </c>
      <c r="P127" s="159"/>
      <c r="Q127" s="177"/>
      <c r="R127" s="177"/>
      <c r="S127" s="173"/>
      <c r="T127" s="173"/>
      <c r="U127" s="173"/>
      <c r="V127" s="173"/>
      <c r="W127" s="173"/>
      <c r="X127" s="173"/>
      <c r="Y127" s="173"/>
      <c r="Z127" s="173"/>
    </row>
    <row r="128" spans="1:26" x14ac:dyDescent="0.55000000000000004">
      <c r="A128" s="159"/>
      <c r="B128" s="200" t="s">
        <v>120</v>
      </c>
      <c r="C128" s="163">
        <f t="shared" si="14"/>
        <v>1442500</v>
      </c>
      <c r="D128" s="163">
        <f t="shared" si="16"/>
        <v>1365790</v>
      </c>
      <c r="E128" s="163">
        <f t="shared" si="15"/>
        <v>58800</v>
      </c>
      <c r="F128" s="163">
        <f t="shared" si="15"/>
        <v>0</v>
      </c>
      <c r="G128" s="163">
        <f t="shared" si="15"/>
        <v>152075</v>
      </c>
      <c r="H128" s="163">
        <f t="shared" si="15"/>
        <v>0</v>
      </c>
      <c r="I128" s="163">
        <f t="shared" si="15"/>
        <v>0</v>
      </c>
      <c r="J128" s="163">
        <f t="shared" si="15"/>
        <v>1105740</v>
      </c>
      <c r="K128" s="163">
        <f t="shared" si="15"/>
        <v>0</v>
      </c>
      <c r="L128" s="163">
        <f t="shared" si="15"/>
        <v>0</v>
      </c>
      <c r="M128" s="163">
        <f t="shared" si="15"/>
        <v>0</v>
      </c>
      <c r="N128" s="163">
        <f t="shared" si="15"/>
        <v>49175</v>
      </c>
      <c r="O128" s="163">
        <f t="shared" si="15"/>
        <v>0</v>
      </c>
      <c r="P128" s="159"/>
      <c r="Q128" s="177"/>
      <c r="R128" s="177"/>
      <c r="S128" s="173"/>
      <c r="T128" s="173"/>
      <c r="U128" s="173"/>
      <c r="V128" s="173"/>
      <c r="W128" s="173"/>
      <c r="X128" s="173"/>
      <c r="Y128" s="173"/>
      <c r="Z128" s="173"/>
    </row>
    <row r="129" spans="1:26" x14ac:dyDescent="0.55000000000000004">
      <c r="A129" s="159"/>
      <c r="B129" s="200" t="s">
        <v>129</v>
      </c>
      <c r="C129" s="163">
        <f t="shared" si="14"/>
        <v>782000</v>
      </c>
      <c r="D129" s="163">
        <f t="shared" si="16"/>
        <v>768887.96</v>
      </c>
      <c r="E129" s="163">
        <f t="shared" si="15"/>
        <v>768887.96</v>
      </c>
      <c r="F129" s="163">
        <f t="shared" si="15"/>
        <v>0</v>
      </c>
      <c r="G129" s="163">
        <f t="shared" si="15"/>
        <v>0</v>
      </c>
      <c r="H129" s="163">
        <f t="shared" si="15"/>
        <v>0</v>
      </c>
      <c r="I129" s="163">
        <f t="shared" si="15"/>
        <v>0</v>
      </c>
      <c r="J129" s="163">
        <f t="shared" si="15"/>
        <v>0</v>
      </c>
      <c r="K129" s="163">
        <f t="shared" si="15"/>
        <v>0</v>
      </c>
      <c r="L129" s="163">
        <f t="shared" si="15"/>
        <v>0</v>
      </c>
      <c r="M129" s="163">
        <f t="shared" si="15"/>
        <v>0</v>
      </c>
      <c r="N129" s="163">
        <f t="shared" si="15"/>
        <v>0</v>
      </c>
      <c r="O129" s="163">
        <f t="shared" si="15"/>
        <v>0</v>
      </c>
      <c r="P129" s="159"/>
      <c r="Q129" s="177"/>
      <c r="R129" s="177"/>
      <c r="S129" s="173"/>
      <c r="T129" s="173"/>
      <c r="U129" s="173"/>
      <c r="V129" s="173"/>
      <c r="W129" s="173"/>
      <c r="X129" s="173"/>
      <c r="Y129" s="173"/>
      <c r="Z129" s="173"/>
    </row>
    <row r="130" spans="1:26" x14ac:dyDescent="0.55000000000000004">
      <c r="A130" s="159"/>
      <c r="B130" s="200" t="s">
        <v>130</v>
      </c>
      <c r="C130" s="163">
        <f t="shared" si="14"/>
        <v>3042900</v>
      </c>
      <c r="D130" s="163">
        <f t="shared" si="16"/>
        <v>2995350</v>
      </c>
      <c r="E130" s="163">
        <f t="shared" si="15"/>
        <v>680000</v>
      </c>
      <c r="F130" s="163">
        <f t="shared" si="15"/>
        <v>0</v>
      </c>
      <c r="G130" s="163">
        <f t="shared" si="15"/>
        <v>1341000</v>
      </c>
      <c r="H130" s="163">
        <f t="shared" si="15"/>
        <v>273350</v>
      </c>
      <c r="I130" s="163">
        <f t="shared" si="15"/>
        <v>0</v>
      </c>
      <c r="J130" s="163">
        <f t="shared" si="15"/>
        <v>0</v>
      </c>
      <c r="K130" s="163">
        <f t="shared" si="15"/>
        <v>220000</v>
      </c>
      <c r="L130" s="163">
        <f t="shared" si="15"/>
        <v>481000</v>
      </c>
      <c r="M130" s="163">
        <f t="shared" si="15"/>
        <v>0</v>
      </c>
      <c r="N130" s="163">
        <f t="shared" si="15"/>
        <v>0</v>
      </c>
      <c r="O130" s="163">
        <f t="shared" si="15"/>
        <v>0</v>
      </c>
      <c r="P130" s="159"/>
      <c r="Q130" s="177"/>
      <c r="R130" s="177"/>
      <c r="S130" s="173"/>
      <c r="T130" s="173"/>
      <c r="U130" s="173"/>
      <c r="V130" s="173"/>
      <c r="W130" s="173"/>
      <c r="X130" s="173"/>
      <c r="Y130" s="173"/>
      <c r="Z130" s="173"/>
    </row>
    <row r="131" spans="1:26" s="291" customFormat="1" thickBot="1" x14ac:dyDescent="0.6">
      <c r="A131" s="288"/>
      <c r="B131" s="187" t="s">
        <v>25</v>
      </c>
      <c r="C131" s="290">
        <f t="shared" ref="C131" si="17">SUM(C120:C130)</f>
        <v>24799296</v>
      </c>
      <c r="D131" s="290">
        <f t="shared" ref="D131:I131" si="18">SUM(D120:D130)</f>
        <v>23013575.260000002</v>
      </c>
      <c r="E131" s="290">
        <f t="shared" si="18"/>
        <v>10776634.039999999</v>
      </c>
      <c r="F131" s="290">
        <f t="shared" si="18"/>
        <v>306862</v>
      </c>
      <c r="G131" s="290">
        <f t="shared" si="18"/>
        <v>5001023.7699999996</v>
      </c>
      <c r="H131" s="290">
        <f t="shared" si="18"/>
        <v>698746</v>
      </c>
      <c r="I131" s="290">
        <f t="shared" si="18"/>
        <v>282305</v>
      </c>
      <c r="J131" s="290">
        <f t="shared" ref="J131:L131" si="19">SUM(J120:J130)</f>
        <v>3973394</v>
      </c>
      <c r="K131" s="290">
        <f t="shared" si="19"/>
        <v>232000</v>
      </c>
      <c r="L131" s="290">
        <f t="shared" si="19"/>
        <v>816300</v>
      </c>
      <c r="M131" s="188">
        <f>SUM(M120:M130)</f>
        <v>0</v>
      </c>
      <c r="N131" s="290">
        <f t="shared" ref="N131:O131" si="20">SUM(N120:N130)</f>
        <v>167653</v>
      </c>
      <c r="O131" s="290">
        <f t="shared" si="20"/>
        <v>758657.45</v>
      </c>
      <c r="P131" s="292"/>
      <c r="Q131" s="293"/>
      <c r="R131" s="293"/>
      <c r="S131" s="293"/>
      <c r="T131" s="293"/>
      <c r="U131" s="293"/>
      <c r="V131" s="293"/>
      <c r="W131" s="293"/>
      <c r="X131" s="293"/>
      <c r="Y131" s="293"/>
      <c r="Z131" s="293"/>
    </row>
    <row r="132" spans="1:26" ht="24.75" thickTop="1" x14ac:dyDescent="0.55000000000000004">
      <c r="A132" s="155" t="s">
        <v>122</v>
      </c>
      <c r="B132" s="156"/>
      <c r="C132" s="164"/>
      <c r="D132" s="164"/>
      <c r="E132" s="169"/>
      <c r="F132" s="170"/>
      <c r="G132" s="170"/>
      <c r="H132" s="170"/>
      <c r="I132" s="170"/>
      <c r="J132" s="170"/>
      <c r="K132" s="170"/>
      <c r="L132" s="170"/>
      <c r="M132" s="444"/>
      <c r="N132" s="170"/>
      <c r="O132" s="170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Z132" s="182"/>
    </row>
    <row r="133" spans="1:26" x14ac:dyDescent="0.55000000000000004">
      <c r="A133" s="159"/>
      <c r="B133" s="200" t="s">
        <v>123</v>
      </c>
      <c r="C133" s="160">
        <f>C58</f>
        <v>600000</v>
      </c>
      <c r="D133" s="160">
        <f>D58</f>
        <v>961869.2</v>
      </c>
      <c r="E133" s="171"/>
      <c r="F133" s="173"/>
      <c r="G133" s="173"/>
      <c r="H133" s="173"/>
      <c r="I133" s="173"/>
      <c r="J133" s="173"/>
      <c r="K133" s="173"/>
      <c r="L133" s="173"/>
      <c r="M133" s="444"/>
      <c r="N133" s="173"/>
      <c r="O133" s="173"/>
      <c r="P133" s="182"/>
      <c r="Q133" s="183"/>
      <c r="R133" s="182"/>
      <c r="S133" s="182"/>
      <c r="T133" s="182"/>
      <c r="U133" s="182"/>
      <c r="V133" s="182"/>
      <c r="W133" s="182"/>
      <c r="X133" s="182"/>
      <c r="Y133" s="182"/>
      <c r="Z133" s="182"/>
    </row>
    <row r="134" spans="1:26" x14ac:dyDescent="0.55000000000000004">
      <c r="A134" s="159"/>
      <c r="B134" s="200" t="s">
        <v>217</v>
      </c>
      <c r="C134" s="160">
        <f t="shared" ref="C134:D140" si="21">C59</f>
        <v>347300</v>
      </c>
      <c r="D134" s="160">
        <f t="shared" si="21"/>
        <v>557854.75</v>
      </c>
      <c r="E134" s="171"/>
      <c r="F134" s="173"/>
      <c r="G134" s="173"/>
      <c r="H134" s="173"/>
      <c r="I134" s="173"/>
      <c r="J134" s="173"/>
      <c r="K134" s="173"/>
      <c r="L134" s="173"/>
      <c r="M134" s="444"/>
      <c r="N134" s="173"/>
      <c r="O134" s="173"/>
    </row>
    <row r="135" spans="1:26" x14ac:dyDescent="0.55000000000000004">
      <c r="A135" s="159"/>
      <c r="B135" s="200" t="s">
        <v>131</v>
      </c>
      <c r="C135" s="160">
        <f t="shared" si="21"/>
        <v>200000</v>
      </c>
      <c r="D135" s="160">
        <f t="shared" si="21"/>
        <v>424113.83999999997</v>
      </c>
      <c r="E135" s="171"/>
      <c r="F135" s="173"/>
      <c r="G135" s="173"/>
      <c r="H135" s="173"/>
      <c r="I135" s="173"/>
      <c r="J135" s="173"/>
      <c r="K135" s="173"/>
      <c r="L135" s="173"/>
      <c r="M135" s="444"/>
      <c r="N135" s="173"/>
      <c r="O135" s="173"/>
    </row>
    <row r="136" spans="1:26" x14ac:dyDescent="0.55000000000000004">
      <c r="A136" s="159"/>
      <c r="B136" s="200" t="s">
        <v>1541</v>
      </c>
      <c r="C136" s="160">
        <f t="shared" si="21"/>
        <v>0</v>
      </c>
      <c r="D136" s="160">
        <f t="shared" si="21"/>
        <v>0</v>
      </c>
      <c r="E136" s="171"/>
      <c r="F136" s="173"/>
      <c r="G136" s="173"/>
      <c r="H136" s="173"/>
      <c r="I136" s="173"/>
      <c r="J136" s="173"/>
      <c r="K136" s="173"/>
      <c r="L136" s="173"/>
      <c r="M136" s="444"/>
      <c r="N136" s="173"/>
      <c r="O136" s="173"/>
    </row>
    <row r="137" spans="1:26" x14ac:dyDescent="0.55000000000000004">
      <c r="A137" s="159"/>
      <c r="B137" s="200" t="s">
        <v>124</v>
      </c>
      <c r="C137" s="160">
        <f t="shared" si="21"/>
        <v>10000</v>
      </c>
      <c r="D137" s="160">
        <f t="shared" si="21"/>
        <v>61060</v>
      </c>
      <c r="E137" s="171"/>
      <c r="F137" s="173"/>
      <c r="G137" s="173"/>
      <c r="H137" s="173"/>
      <c r="I137" s="173"/>
      <c r="J137" s="173"/>
      <c r="K137" s="173"/>
      <c r="L137" s="173"/>
      <c r="M137" s="444"/>
      <c r="N137" s="173"/>
      <c r="O137" s="173"/>
    </row>
    <row r="138" spans="1:26" x14ac:dyDescent="0.55000000000000004">
      <c r="A138" s="159"/>
      <c r="B138" s="200" t="s">
        <v>125</v>
      </c>
      <c r="C138" s="160">
        <f t="shared" si="21"/>
        <v>0</v>
      </c>
      <c r="D138" s="160">
        <f t="shared" si="21"/>
        <v>0</v>
      </c>
      <c r="E138" s="171"/>
      <c r="F138" s="173"/>
      <c r="G138" s="173"/>
      <c r="H138" s="173"/>
      <c r="I138" s="173"/>
      <c r="J138" s="173"/>
      <c r="K138" s="173"/>
      <c r="L138" s="173"/>
      <c r="M138" s="445"/>
      <c r="N138" s="173"/>
      <c r="O138" s="173"/>
    </row>
    <row r="139" spans="1:26" x14ac:dyDescent="0.55000000000000004">
      <c r="A139" s="159"/>
      <c r="B139" s="200" t="s">
        <v>126</v>
      </c>
      <c r="C139" s="160">
        <f t="shared" si="21"/>
        <v>17150000</v>
      </c>
      <c r="D139" s="160">
        <f t="shared" si="21"/>
        <v>18607944.840000004</v>
      </c>
      <c r="E139" s="171"/>
      <c r="F139" s="173"/>
      <c r="G139" s="173"/>
      <c r="H139" s="173"/>
      <c r="I139" s="173"/>
      <c r="J139" s="173"/>
      <c r="K139" s="173"/>
      <c r="L139" s="173"/>
      <c r="M139" s="441"/>
      <c r="N139" s="173"/>
      <c r="O139" s="173"/>
    </row>
    <row r="140" spans="1:26" x14ac:dyDescent="0.55000000000000004">
      <c r="A140" s="159"/>
      <c r="B140" s="200" t="s">
        <v>127</v>
      </c>
      <c r="C140" s="160">
        <f t="shared" si="21"/>
        <v>6500000</v>
      </c>
      <c r="D140" s="160">
        <f t="shared" si="21"/>
        <v>7030932</v>
      </c>
      <c r="E140" s="171"/>
      <c r="F140" s="173"/>
      <c r="G140" s="173"/>
      <c r="H140" s="173"/>
      <c r="I140" s="173"/>
      <c r="J140" s="173"/>
      <c r="K140" s="173"/>
      <c r="L140" s="173"/>
      <c r="M140" s="441"/>
      <c r="N140" s="173"/>
      <c r="O140" s="173"/>
    </row>
    <row r="141" spans="1:26" ht="24.75" thickBot="1" x14ac:dyDescent="0.6">
      <c r="A141" s="167"/>
      <c r="B141" s="187" t="s">
        <v>133</v>
      </c>
      <c r="C141" s="175">
        <f>SUM(C133:C140)</f>
        <v>24807300</v>
      </c>
      <c r="D141" s="175">
        <f>SUM(D133:D140)</f>
        <v>27643774.630000003</v>
      </c>
      <c r="E141" s="171"/>
      <c r="F141" s="173"/>
      <c r="G141" s="173"/>
      <c r="H141" s="173"/>
      <c r="I141" s="173"/>
      <c r="J141" s="173"/>
      <c r="K141" s="173"/>
      <c r="L141" s="173"/>
      <c r="M141" s="441"/>
      <c r="N141" s="173"/>
      <c r="O141" s="173"/>
    </row>
    <row r="142" spans="1:26" ht="25.5" thickTop="1" thickBot="1" x14ac:dyDescent="0.6">
      <c r="B142" s="449" t="s">
        <v>134</v>
      </c>
      <c r="D142" s="178">
        <f>D141-D131</f>
        <v>4630199.370000001</v>
      </c>
      <c r="M142" s="441"/>
    </row>
    <row r="143" spans="1:26" ht="24.75" thickTop="1" x14ac:dyDescent="0.55000000000000004">
      <c r="B143" s="176"/>
      <c r="M143" s="441"/>
    </row>
    <row r="144" spans="1:26" x14ac:dyDescent="0.55000000000000004">
      <c r="B144" s="176"/>
      <c r="M144" s="441"/>
    </row>
    <row r="145" spans="2:13" x14ac:dyDescent="0.55000000000000004">
      <c r="B145" s="176"/>
      <c r="M145" s="441"/>
    </row>
    <row r="146" spans="2:13" x14ac:dyDescent="0.55000000000000004">
      <c r="B146" s="176"/>
      <c r="M146" s="441"/>
    </row>
    <row r="147" spans="2:13" x14ac:dyDescent="0.55000000000000004">
      <c r="B147" s="176"/>
      <c r="M147" s="441"/>
    </row>
    <row r="148" spans="2:13" x14ac:dyDescent="0.55000000000000004">
      <c r="B148" s="176"/>
      <c r="M148" s="441"/>
    </row>
    <row r="149" spans="2:13" x14ac:dyDescent="0.55000000000000004">
      <c r="B149" s="176"/>
    </row>
    <row r="150" spans="2:13" x14ac:dyDescent="0.55000000000000004">
      <c r="B150" s="176"/>
    </row>
  </sheetData>
  <mergeCells count="16">
    <mergeCell ref="A1:O1"/>
    <mergeCell ref="A2:O2"/>
    <mergeCell ref="A3:O3"/>
    <mergeCell ref="A4:B4"/>
    <mergeCell ref="A39:O39"/>
    <mergeCell ref="A115:O115"/>
    <mergeCell ref="A116:O116"/>
    <mergeCell ref="A117:O117"/>
    <mergeCell ref="A118:B118"/>
    <mergeCell ref="A40:O40"/>
    <mergeCell ref="A80:B80"/>
    <mergeCell ref="A41:O41"/>
    <mergeCell ref="A42:B42"/>
    <mergeCell ref="A77:O77"/>
    <mergeCell ref="A78:O78"/>
    <mergeCell ref="A79:O79"/>
  </mergeCells>
  <phoneticPr fontId="0" type="noConversion"/>
  <pageMargins left="0.2" right="0.14000000000000001" top="0.52" bottom="0.15" header="0.31496062992125984" footer="0.14000000000000001"/>
  <pageSetup paperSize="9" scale="57" orientation="landscape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6"/>
  <sheetViews>
    <sheetView view="pageBreakPreview" zoomScaleNormal="80" zoomScaleSheetLayoutView="100" workbookViewId="0">
      <pane xSplit="2" ySplit="3" topLeftCell="C368" activePane="bottomRight" state="frozen"/>
      <selection pane="topRight" activeCell="C1" sqref="C1"/>
      <selection pane="bottomLeft" activeCell="A4" sqref="A4"/>
      <selection pane="bottomRight" activeCell="F93" sqref="F93"/>
    </sheetView>
  </sheetViews>
  <sheetFormatPr defaultRowHeight="21.75" x14ac:dyDescent="0.5"/>
  <cols>
    <col min="1" max="1" width="2" style="217" customWidth="1"/>
    <col min="2" max="2" width="31.85546875" style="217" customWidth="1"/>
    <col min="3" max="3" width="17.28515625" style="258" customWidth="1"/>
    <col min="4" max="4" width="17.28515625" style="217" customWidth="1"/>
    <col min="5" max="5" width="17.42578125" style="217" customWidth="1"/>
    <col min="6" max="6" width="15.28515625" style="217" customWidth="1"/>
    <col min="7" max="7" width="16.42578125" style="217" customWidth="1"/>
    <col min="8" max="9" width="13.5703125" style="217" customWidth="1"/>
    <col min="10" max="10" width="17.7109375" style="217" customWidth="1"/>
    <col min="11" max="14" width="13.5703125" style="217" customWidth="1"/>
    <col min="15" max="15" width="18.85546875" style="217" bestFit="1" customWidth="1"/>
    <col min="16" max="17" width="16.85546875" style="217" bestFit="1" customWidth="1"/>
    <col min="18" max="16384" width="9.140625" style="217"/>
  </cols>
  <sheetData>
    <row r="1" spans="1:17" s="190" customFormat="1" ht="27.75" x14ac:dyDescent="0.5">
      <c r="A1" s="525" t="s">
        <v>224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</row>
    <row r="2" spans="1:17" s="190" customFormat="1" ht="27.75" x14ac:dyDescent="0.5">
      <c r="A2" s="525" t="s">
        <v>139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</row>
    <row r="3" spans="1:17" s="190" customFormat="1" ht="27.75" x14ac:dyDescent="0.5">
      <c r="A3" s="525" t="s">
        <v>1542</v>
      </c>
      <c r="B3" s="525"/>
      <c r="C3" s="525"/>
      <c r="D3" s="525"/>
      <c r="E3" s="525"/>
      <c r="F3" s="525"/>
      <c r="G3" s="525"/>
      <c r="H3" s="525"/>
      <c r="I3" s="525"/>
      <c r="J3" s="525"/>
      <c r="K3" s="525"/>
      <c r="L3" s="525"/>
      <c r="M3" s="525"/>
      <c r="N3" s="525"/>
    </row>
    <row r="4" spans="1:17" s="193" customFormat="1" ht="65.25" x14ac:dyDescent="0.5">
      <c r="A4" s="529" t="s">
        <v>110</v>
      </c>
      <c r="B4" s="529"/>
      <c r="C4" s="191" t="s">
        <v>106</v>
      </c>
      <c r="D4" s="191" t="s">
        <v>25</v>
      </c>
      <c r="E4" s="191" t="s">
        <v>107</v>
      </c>
      <c r="F4" s="191" t="s">
        <v>111</v>
      </c>
      <c r="G4" s="191" t="s">
        <v>108</v>
      </c>
      <c r="H4" s="191" t="s">
        <v>112</v>
      </c>
      <c r="I4" s="191" t="s">
        <v>287</v>
      </c>
      <c r="J4" s="191" t="s">
        <v>109</v>
      </c>
      <c r="K4" s="191" t="s">
        <v>113</v>
      </c>
      <c r="L4" s="191" t="s">
        <v>114</v>
      </c>
      <c r="M4" s="191" t="s">
        <v>115</v>
      </c>
      <c r="N4" s="191" t="s">
        <v>105</v>
      </c>
      <c r="O4" s="192"/>
      <c r="P4" s="192"/>
      <c r="Q4" s="192"/>
    </row>
    <row r="5" spans="1:17" s="189" customFormat="1" x14ac:dyDescent="0.5">
      <c r="A5" s="194" t="s">
        <v>116</v>
      </c>
      <c r="B5" s="195"/>
      <c r="C5" s="196"/>
      <c r="D5" s="196"/>
      <c r="E5" s="196"/>
      <c r="F5" s="197"/>
      <c r="G5" s="197"/>
      <c r="H5" s="197"/>
      <c r="I5" s="197"/>
      <c r="J5" s="197"/>
      <c r="K5" s="197"/>
      <c r="L5" s="197"/>
      <c r="M5" s="197"/>
      <c r="N5" s="197"/>
      <c r="O5" s="198"/>
      <c r="P5" s="198"/>
      <c r="Q5" s="198"/>
    </row>
    <row r="6" spans="1:17" s="189" customFormat="1" x14ac:dyDescent="0.5">
      <c r="A6" s="199"/>
      <c r="B6" s="200" t="s">
        <v>105</v>
      </c>
      <c r="C6" s="201">
        <f>C364</f>
        <v>861556</v>
      </c>
      <c r="D6" s="201">
        <f>SUM(E6:N6)</f>
        <v>758657.45</v>
      </c>
      <c r="E6" s="201">
        <f>D40</f>
        <v>0</v>
      </c>
      <c r="F6" s="202">
        <f>D75</f>
        <v>0</v>
      </c>
      <c r="G6" s="202">
        <f>D110</f>
        <v>0</v>
      </c>
      <c r="H6" s="202">
        <f>D145</f>
        <v>0</v>
      </c>
      <c r="I6" s="202">
        <f>D179</f>
        <v>0</v>
      </c>
      <c r="J6" s="202">
        <f>D214</f>
        <v>0</v>
      </c>
      <c r="K6" s="202">
        <f>D249</f>
        <v>0</v>
      </c>
      <c r="L6" s="202">
        <f>D284</f>
        <v>0</v>
      </c>
      <c r="M6" s="202">
        <f>D319</f>
        <v>0</v>
      </c>
      <c r="N6" s="283">
        <f>D353</f>
        <v>758657.45</v>
      </c>
      <c r="O6" s="203"/>
      <c r="P6" s="203"/>
      <c r="Q6" s="203"/>
    </row>
    <row r="7" spans="1:17" s="189" customFormat="1" x14ac:dyDescent="0.5">
      <c r="A7" s="199"/>
      <c r="B7" s="200" t="s">
        <v>117</v>
      </c>
      <c r="C7" s="204">
        <f>C41</f>
        <v>2241849</v>
      </c>
      <c r="D7" s="204">
        <f t="shared" ref="D7:D16" si="0">SUM(E7:N7)</f>
        <v>2240131</v>
      </c>
      <c r="E7" s="201">
        <f t="shared" ref="E7:E16" si="1">D41</f>
        <v>2240131</v>
      </c>
      <c r="F7" s="202">
        <f t="shared" ref="F7:F16" si="2">D76</f>
        <v>0</v>
      </c>
      <c r="G7" s="202">
        <f t="shared" ref="G7:G16" si="3">D111</f>
        <v>0</v>
      </c>
      <c r="H7" s="202">
        <f t="shared" ref="H7:H16" si="4">D146</f>
        <v>0</v>
      </c>
      <c r="I7" s="202">
        <f t="shared" ref="I7:I16" si="5">D180</f>
        <v>0</v>
      </c>
      <c r="J7" s="202">
        <f t="shared" ref="J7:J16" si="6">D215</f>
        <v>0</v>
      </c>
      <c r="K7" s="202">
        <f t="shared" ref="K7:K16" si="7">D250</f>
        <v>0</v>
      </c>
      <c r="L7" s="202">
        <f>D285</f>
        <v>0</v>
      </c>
      <c r="M7" s="202">
        <f t="shared" ref="M7:M16" si="8">D320</f>
        <v>0</v>
      </c>
      <c r="N7" s="202">
        <f t="shared" ref="N7:N16" si="9">D354</f>
        <v>0</v>
      </c>
      <c r="O7" s="203"/>
      <c r="P7" s="203"/>
      <c r="Q7" s="205"/>
    </row>
    <row r="8" spans="1:17" s="189" customFormat="1" x14ac:dyDescent="0.5">
      <c r="A8" s="199"/>
      <c r="B8" s="200" t="s">
        <v>118</v>
      </c>
      <c r="C8" s="204">
        <f>C42+C77+C112+C147+C216</f>
        <v>5780380</v>
      </c>
      <c r="D8" s="204">
        <f t="shared" si="0"/>
        <v>5397874</v>
      </c>
      <c r="E8" s="201">
        <f t="shared" si="1"/>
        <v>3078439</v>
      </c>
      <c r="F8" s="202">
        <f t="shared" si="2"/>
        <v>99710</v>
      </c>
      <c r="G8" s="202">
        <f t="shared" si="3"/>
        <v>1094385</v>
      </c>
      <c r="H8" s="283">
        <f t="shared" si="4"/>
        <v>210770</v>
      </c>
      <c r="I8" s="202">
        <f t="shared" si="5"/>
        <v>0</v>
      </c>
      <c r="J8" s="202">
        <f t="shared" si="6"/>
        <v>914570</v>
      </c>
      <c r="K8" s="202">
        <f t="shared" si="7"/>
        <v>0</v>
      </c>
      <c r="L8" s="202">
        <f>D286</f>
        <v>0</v>
      </c>
      <c r="M8" s="202">
        <f t="shared" si="8"/>
        <v>0</v>
      </c>
      <c r="N8" s="202">
        <f t="shared" si="9"/>
        <v>0</v>
      </c>
      <c r="O8" s="203"/>
      <c r="P8" s="203"/>
      <c r="Q8" s="205"/>
    </row>
    <row r="9" spans="1:17" s="189" customFormat="1" x14ac:dyDescent="0.5">
      <c r="A9" s="199"/>
      <c r="B9" s="200" t="s">
        <v>76</v>
      </c>
      <c r="C9" s="204">
        <f>C43+C78+C113+C148+C217</f>
        <v>1592100</v>
      </c>
      <c r="D9" s="204">
        <f>SUM(E9:N9)</f>
        <v>1456803.5</v>
      </c>
      <c r="E9" s="201">
        <f t="shared" si="1"/>
        <v>895689.5</v>
      </c>
      <c r="F9" s="202">
        <f t="shared" si="2"/>
        <v>63402</v>
      </c>
      <c r="G9" s="202">
        <f t="shared" si="3"/>
        <v>222000</v>
      </c>
      <c r="H9" s="202">
        <f t="shared" si="4"/>
        <v>64400</v>
      </c>
      <c r="I9" s="202">
        <f t="shared" si="5"/>
        <v>0</v>
      </c>
      <c r="J9" s="202">
        <f t="shared" si="6"/>
        <v>211312</v>
      </c>
      <c r="K9" s="202">
        <f t="shared" si="7"/>
        <v>0</v>
      </c>
      <c r="L9" s="202">
        <v>0</v>
      </c>
      <c r="M9" s="202">
        <f t="shared" si="8"/>
        <v>0</v>
      </c>
      <c r="N9" s="202">
        <f t="shared" si="9"/>
        <v>0</v>
      </c>
      <c r="O9" s="203"/>
      <c r="P9" s="203"/>
      <c r="Q9" s="205"/>
    </row>
    <row r="10" spans="1:17" s="189" customFormat="1" x14ac:dyDescent="0.5">
      <c r="A10" s="199"/>
      <c r="B10" s="200" t="s">
        <v>98</v>
      </c>
      <c r="C10" s="204">
        <f>C44+C79+C114+C149+C183+C218+C253+C287+C323</f>
        <v>6399301</v>
      </c>
      <c r="D10" s="204">
        <f t="shared" si="0"/>
        <v>5720028.5300000003</v>
      </c>
      <c r="E10" s="201">
        <f t="shared" si="1"/>
        <v>1926216.53</v>
      </c>
      <c r="F10" s="202">
        <f t="shared" si="2"/>
        <v>87650</v>
      </c>
      <c r="G10" s="202">
        <f t="shared" si="3"/>
        <v>1462334</v>
      </c>
      <c r="H10" s="283">
        <f t="shared" si="4"/>
        <v>67771</v>
      </c>
      <c r="I10" s="283">
        <f t="shared" si="5"/>
        <v>282305</v>
      </c>
      <c r="J10" s="287">
        <f t="shared" si="6"/>
        <v>1529444</v>
      </c>
      <c r="K10" s="202">
        <f t="shared" si="7"/>
        <v>12000</v>
      </c>
      <c r="L10" s="283">
        <f>D287</f>
        <v>292860</v>
      </c>
      <c r="M10" s="202">
        <f t="shared" si="8"/>
        <v>59448</v>
      </c>
      <c r="N10" s="202">
        <f t="shared" si="9"/>
        <v>0</v>
      </c>
      <c r="O10" s="203"/>
      <c r="P10" s="203"/>
      <c r="Q10" s="205"/>
    </row>
    <row r="11" spans="1:17" s="189" customFormat="1" x14ac:dyDescent="0.5">
      <c r="A11" s="199"/>
      <c r="B11" s="200" t="s">
        <v>75</v>
      </c>
      <c r="C11" s="204">
        <f>C45+C80+C115+C150+C219+C288+C324</f>
        <v>1866540</v>
      </c>
      <c r="D11" s="204">
        <f t="shared" si="0"/>
        <v>1542485.47</v>
      </c>
      <c r="E11" s="201">
        <f t="shared" si="1"/>
        <v>494872.7</v>
      </c>
      <c r="F11" s="202">
        <f t="shared" si="2"/>
        <v>33630</v>
      </c>
      <c r="G11" s="202">
        <f t="shared" si="3"/>
        <v>698229.77</v>
      </c>
      <c r="H11" s="202">
        <f t="shared" si="4"/>
        <v>13955</v>
      </c>
      <c r="I11" s="202">
        <f t="shared" si="5"/>
        <v>0</v>
      </c>
      <c r="J11" s="202">
        <f t="shared" si="6"/>
        <v>200328</v>
      </c>
      <c r="K11" s="202">
        <f t="shared" si="7"/>
        <v>0</v>
      </c>
      <c r="L11" s="202">
        <f t="shared" ref="L11:L16" si="10">D288</f>
        <v>42440</v>
      </c>
      <c r="M11" s="202">
        <f t="shared" si="8"/>
        <v>59030</v>
      </c>
      <c r="N11" s="202">
        <f t="shared" si="9"/>
        <v>0</v>
      </c>
      <c r="O11" s="203"/>
      <c r="P11" s="203"/>
      <c r="Q11" s="205"/>
    </row>
    <row r="12" spans="1:17" s="189" customFormat="1" x14ac:dyDescent="0.5">
      <c r="A12" s="199"/>
      <c r="B12" s="200" t="s">
        <v>119</v>
      </c>
      <c r="C12" s="204">
        <f>C46</f>
        <v>333000</v>
      </c>
      <c r="D12" s="204">
        <f t="shared" si="0"/>
        <v>317597.34999999998</v>
      </c>
      <c r="E12" s="201">
        <f t="shared" si="1"/>
        <v>317597.34999999998</v>
      </c>
      <c r="F12" s="202">
        <f t="shared" si="2"/>
        <v>0</v>
      </c>
      <c r="G12" s="202">
        <f t="shared" si="3"/>
        <v>0</v>
      </c>
      <c r="H12" s="202">
        <f t="shared" si="4"/>
        <v>0</v>
      </c>
      <c r="I12" s="202">
        <f t="shared" si="5"/>
        <v>0</v>
      </c>
      <c r="J12" s="202">
        <f t="shared" si="6"/>
        <v>0</v>
      </c>
      <c r="K12" s="202">
        <f t="shared" si="7"/>
        <v>0</v>
      </c>
      <c r="L12" s="202">
        <f t="shared" si="10"/>
        <v>0</v>
      </c>
      <c r="M12" s="202">
        <f t="shared" si="8"/>
        <v>0</v>
      </c>
      <c r="N12" s="202">
        <f t="shared" si="9"/>
        <v>0</v>
      </c>
      <c r="O12" s="203"/>
      <c r="P12" s="203"/>
      <c r="Q12" s="205"/>
    </row>
    <row r="13" spans="1:17" s="189" customFormat="1" x14ac:dyDescent="0.5">
      <c r="A13" s="199"/>
      <c r="B13" s="200" t="s">
        <v>121</v>
      </c>
      <c r="C13" s="204">
        <f>C47+C82+C117+C152+C221</f>
        <v>457170</v>
      </c>
      <c r="D13" s="204">
        <f t="shared" si="0"/>
        <v>449970</v>
      </c>
      <c r="E13" s="201">
        <f t="shared" si="1"/>
        <v>316000</v>
      </c>
      <c r="F13" s="202">
        <f t="shared" si="2"/>
        <v>22470</v>
      </c>
      <c r="G13" s="202">
        <f t="shared" si="3"/>
        <v>31000</v>
      </c>
      <c r="H13" s="202">
        <f t="shared" si="4"/>
        <v>68500</v>
      </c>
      <c r="I13" s="202">
        <f t="shared" si="5"/>
        <v>0</v>
      </c>
      <c r="J13" s="202">
        <f t="shared" si="6"/>
        <v>12000</v>
      </c>
      <c r="K13" s="202">
        <f t="shared" si="7"/>
        <v>0</v>
      </c>
      <c r="L13" s="202">
        <f t="shared" si="10"/>
        <v>0</v>
      </c>
      <c r="M13" s="202">
        <f t="shared" si="8"/>
        <v>0</v>
      </c>
      <c r="N13" s="202">
        <f t="shared" si="9"/>
        <v>0</v>
      </c>
      <c r="O13" s="203"/>
      <c r="P13" s="203"/>
      <c r="Q13" s="205"/>
    </row>
    <row r="14" spans="1:17" s="189" customFormat="1" x14ac:dyDescent="0.5">
      <c r="A14" s="199"/>
      <c r="B14" s="200" t="s">
        <v>120</v>
      </c>
      <c r="C14" s="204">
        <f>C48+C118+C222+C327</f>
        <v>1442500</v>
      </c>
      <c r="D14" s="204">
        <f t="shared" si="0"/>
        <v>1365790</v>
      </c>
      <c r="E14" s="201">
        <f t="shared" si="1"/>
        <v>58800</v>
      </c>
      <c r="F14" s="202">
        <f t="shared" si="2"/>
        <v>0</v>
      </c>
      <c r="G14" s="202">
        <f t="shared" si="3"/>
        <v>152075</v>
      </c>
      <c r="H14" s="202">
        <f t="shared" si="4"/>
        <v>0</v>
      </c>
      <c r="I14" s="202">
        <f t="shared" si="5"/>
        <v>0</v>
      </c>
      <c r="J14" s="283">
        <f t="shared" si="6"/>
        <v>1105740</v>
      </c>
      <c r="K14" s="202">
        <f t="shared" si="7"/>
        <v>0</v>
      </c>
      <c r="L14" s="202">
        <f t="shared" si="10"/>
        <v>0</v>
      </c>
      <c r="M14" s="202">
        <f t="shared" si="8"/>
        <v>49175</v>
      </c>
      <c r="N14" s="202">
        <f t="shared" si="9"/>
        <v>0</v>
      </c>
      <c r="O14" s="203"/>
      <c r="P14" s="203"/>
      <c r="Q14" s="205"/>
    </row>
    <row r="15" spans="1:17" s="189" customFormat="1" x14ac:dyDescent="0.5">
      <c r="A15" s="199"/>
      <c r="B15" s="200" t="s">
        <v>129</v>
      </c>
      <c r="C15" s="204">
        <f>C49</f>
        <v>782000</v>
      </c>
      <c r="D15" s="204">
        <f t="shared" si="0"/>
        <v>768887.96</v>
      </c>
      <c r="E15" s="201">
        <f t="shared" si="1"/>
        <v>768887.96</v>
      </c>
      <c r="F15" s="202">
        <f t="shared" si="2"/>
        <v>0</v>
      </c>
      <c r="G15" s="202">
        <f t="shared" si="3"/>
        <v>0</v>
      </c>
      <c r="H15" s="202">
        <f t="shared" si="4"/>
        <v>0</v>
      </c>
      <c r="I15" s="202">
        <f t="shared" si="5"/>
        <v>0</v>
      </c>
      <c r="J15" s="202">
        <f t="shared" si="6"/>
        <v>0</v>
      </c>
      <c r="K15" s="202">
        <f t="shared" si="7"/>
        <v>0</v>
      </c>
      <c r="L15" s="202">
        <f t="shared" si="10"/>
        <v>0</v>
      </c>
      <c r="M15" s="202">
        <f t="shared" si="8"/>
        <v>0</v>
      </c>
      <c r="N15" s="202">
        <f t="shared" si="9"/>
        <v>0</v>
      </c>
      <c r="O15" s="203"/>
      <c r="P15" s="203"/>
      <c r="Q15" s="205"/>
    </row>
    <row r="16" spans="1:17" s="189" customFormat="1" x14ac:dyDescent="0.5">
      <c r="A16" s="199"/>
      <c r="B16" s="200" t="s">
        <v>130</v>
      </c>
      <c r="C16" s="204">
        <f>C50+C85+C120+C155+C189+C224+C259+C293+C329</f>
        <v>3042900</v>
      </c>
      <c r="D16" s="206">
        <f t="shared" si="0"/>
        <v>2995350</v>
      </c>
      <c r="E16" s="201">
        <f t="shared" si="1"/>
        <v>680000</v>
      </c>
      <c r="F16" s="202">
        <f t="shared" si="2"/>
        <v>0</v>
      </c>
      <c r="G16" s="202">
        <f t="shared" si="3"/>
        <v>1341000</v>
      </c>
      <c r="H16" s="283">
        <f t="shared" si="4"/>
        <v>273350</v>
      </c>
      <c r="I16" s="202">
        <f t="shared" si="5"/>
        <v>0</v>
      </c>
      <c r="J16" s="202">
        <f t="shared" si="6"/>
        <v>0</v>
      </c>
      <c r="K16" s="283">
        <f t="shared" si="7"/>
        <v>220000</v>
      </c>
      <c r="L16" s="283">
        <f t="shared" si="10"/>
        <v>481000</v>
      </c>
      <c r="M16" s="202">
        <f t="shared" si="8"/>
        <v>0</v>
      </c>
      <c r="N16" s="202">
        <f t="shared" si="9"/>
        <v>0</v>
      </c>
      <c r="O16" s="203"/>
      <c r="P16" s="203"/>
      <c r="Q16" s="205"/>
    </row>
    <row r="17" spans="1:17" s="281" customFormat="1" ht="19.5" thickBot="1" x14ac:dyDescent="0.5">
      <c r="A17" s="277"/>
      <c r="B17" s="278" t="s">
        <v>25</v>
      </c>
      <c r="C17" s="274">
        <f>SUM(C6:C16)</f>
        <v>24799296</v>
      </c>
      <c r="D17" s="274">
        <f>SUM(D6:D16)</f>
        <v>23013575.260000002</v>
      </c>
      <c r="E17" s="274">
        <f t="shared" ref="E17:N17" si="11">SUM(E6:E16)</f>
        <v>10776634.039999999</v>
      </c>
      <c r="F17" s="274">
        <f t="shared" si="11"/>
        <v>306862</v>
      </c>
      <c r="G17" s="274">
        <f t="shared" si="11"/>
        <v>5001023.7699999996</v>
      </c>
      <c r="H17" s="274">
        <f t="shared" si="11"/>
        <v>698746</v>
      </c>
      <c r="I17" s="274">
        <f t="shared" si="11"/>
        <v>282305</v>
      </c>
      <c r="J17" s="274">
        <f t="shared" si="11"/>
        <v>3973394</v>
      </c>
      <c r="K17" s="274">
        <f t="shared" si="11"/>
        <v>232000</v>
      </c>
      <c r="L17" s="274">
        <f t="shared" si="11"/>
        <v>816300</v>
      </c>
      <c r="M17" s="274">
        <f t="shared" si="11"/>
        <v>167653</v>
      </c>
      <c r="N17" s="274">
        <f t="shared" si="11"/>
        <v>758657.45</v>
      </c>
      <c r="O17" s="279"/>
      <c r="P17" s="280"/>
      <c r="Q17" s="280"/>
    </row>
    <row r="18" spans="1:17" s="281" customFormat="1" ht="19.5" thickTop="1" x14ac:dyDescent="0.45">
      <c r="A18" s="284"/>
      <c r="B18" s="285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</row>
    <row r="19" spans="1:17" s="189" customFormat="1" x14ac:dyDescent="0.5">
      <c r="A19" s="207"/>
      <c r="B19" s="210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</row>
    <row r="20" spans="1:17" s="189" customFormat="1" x14ac:dyDescent="0.5">
      <c r="A20" s="207"/>
      <c r="B20" s="208"/>
      <c r="C20" s="211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</row>
    <row r="21" spans="1:17" s="189" customFormat="1" x14ac:dyDescent="0.5">
      <c r="A21" s="207"/>
      <c r="B21" s="208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</row>
    <row r="22" spans="1:17" s="189" customFormat="1" x14ac:dyDescent="0.5">
      <c r="A22" s="207"/>
      <c r="B22" s="208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</row>
    <row r="23" spans="1:17" s="189" customFormat="1" x14ac:dyDescent="0.5">
      <c r="A23" s="207"/>
      <c r="B23" s="208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</row>
    <row r="24" spans="1:17" s="189" customFormat="1" x14ac:dyDescent="0.5">
      <c r="A24" s="207"/>
      <c r="B24" s="208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</row>
    <row r="25" spans="1:17" s="189" customFormat="1" x14ac:dyDescent="0.5">
      <c r="A25" s="207"/>
      <c r="B25" s="208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</row>
    <row r="26" spans="1:17" s="189" customFormat="1" x14ac:dyDescent="0.5">
      <c r="A26" s="207"/>
      <c r="B26" s="208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</row>
    <row r="27" spans="1:17" s="189" customFormat="1" x14ac:dyDescent="0.5">
      <c r="A27" s="207"/>
      <c r="B27" s="208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</row>
    <row r="28" spans="1:17" s="189" customFormat="1" x14ac:dyDescent="0.5">
      <c r="A28" s="207"/>
      <c r="B28" s="208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</row>
    <row r="29" spans="1:17" s="189" customFormat="1" x14ac:dyDescent="0.5">
      <c r="A29" s="207"/>
      <c r="B29" s="208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</row>
    <row r="30" spans="1:17" s="189" customFormat="1" x14ac:dyDescent="0.5">
      <c r="A30" s="207"/>
      <c r="B30" s="208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</row>
    <row r="31" spans="1:17" s="189" customFormat="1" x14ac:dyDescent="0.5">
      <c r="A31" s="207"/>
      <c r="B31" s="208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</row>
    <row r="32" spans="1:17" s="189" customFormat="1" x14ac:dyDescent="0.5">
      <c r="A32" s="207"/>
      <c r="B32" s="208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</row>
    <row r="33" spans="1:17" s="189" customFormat="1" x14ac:dyDescent="0.5">
      <c r="A33" s="207"/>
      <c r="B33" s="208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</row>
    <row r="34" spans="1:17" s="189" customFormat="1" x14ac:dyDescent="0.5">
      <c r="A34" s="207"/>
      <c r="B34" s="208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</row>
    <row r="35" spans="1:17" s="73" customFormat="1" ht="27.75" x14ac:dyDescent="0.65">
      <c r="A35" s="525" t="s">
        <v>224</v>
      </c>
      <c r="B35" s="525"/>
      <c r="C35" s="525"/>
      <c r="D35" s="525"/>
      <c r="E35" s="525"/>
      <c r="F35" s="525"/>
      <c r="G35" s="525"/>
      <c r="H35" s="212"/>
      <c r="I35" s="212"/>
      <c r="J35" s="213"/>
      <c r="K35" s="213"/>
      <c r="L35" s="213"/>
      <c r="M35" s="213"/>
      <c r="N35" s="213"/>
      <c r="O35" s="213"/>
    </row>
    <row r="36" spans="1:17" s="73" customFormat="1" ht="27.75" x14ac:dyDescent="0.65">
      <c r="A36" s="525" t="s">
        <v>140</v>
      </c>
      <c r="B36" s="525"/>
      <c r="C36" s="525"/>
      <c r="D36" s="525"/>
      <c r="E36" s="525"/>
      <c r="F36" s="525"/>
      <c r="G36" s="525"/>
      <c r="H36" s="212"/>
      <c r="I36" s="212"/>
      <c r="J36" s="213"/>
      <c r="K36" s="213"/>
      <c r="L36" s="213"/>
      <c r="M36" s="213"/>
      <c r="N36" s="213"/>
      <c r="O36" s="213"/>
    </row>
    <row r="37" spans="1:17" s="73" customFormat="1" ht="27.75" x14ac:dyDescent="0.65">
      <c r="A37" s="530" t="s">
        <v>1542</v>
      </c>
      <c r="B37" s="530"/>
      <c r="C37" s="530"/>
      <c r="D37" s="530"/>
      <c r="E37" s="530"/>
      <c r="F37" s="530"/>
      <c r="G37" s="530"/>
      <c r="H37" s="214"/>
      <c r="I37" s="214"/>
      <c r="J37" s="213"/>
      <c r="K37" s="213"/>
      <c r="L37" s="213"/>
      <c r="M37" s="213"/>
      <c r="N37" s="213"/>
      <c r="O37" s="213"/>
    </row>
    <row r="38" spans="1:17" ht="43.5" x14ac:dyDescent="0.5">
      <c r="A38" s="529" t="s">
        <v>110</v>
      </c>
      <c r="B38" s="529"/>
      <c r="C38" s="191" t="s">
        <v>106</v>
      </c>
      <c r="D38" s="191" t="s">
        <v>25</v>
      </c>
      <c r="E38" s="191" t="s">
        <v>99</v>
      </c>
      <c r="F38" s="191" t="s">
        <v>141</v>
      </c>
      <c r="G38" s="191" t="s">
        <v>100</v>
      </c>
      <c r="H38" s="215"/>
      <c r="I38" s="216"/>
      <c r="L38" s="218"/>
      <c r="M38" s="218"/>
      <c r="N38" s="218"/>
      <c r="O38" s="219"/>
      <c r="P38" s="219"/>
    </row>
    <row r="39" spans="1:17" x14ac:dyDescent="0.5">
      <c r="A39" s="194" t="s">
        <v>116</v>
      </c>
      <c r="B39" s="195"/>
      <c r="C39" s="196"/>
      <c r="D39" s="196"/>
      <c r="E39" s="196"/>
      <c r="F39" s="197"/>
      <c r="G39" s="197"/>
      <c r="H39" s="215"/>
      <c r="I39" s="216"/>
      <c r="N39" s="220"/>
      <c r="O39" s="221"/>
      <c r="P39" s="222"/>
      <c r="Q39" s="220"/>
    </row>
    <row r="40" spans="1:17" x14ac:dyDescent="0.5">
      <c r="A40" s="223"/>
      <c r="B40" s="200" t="s">
        <v>105</v>
      </c>
      <c r="C40" s="224"/>
      <c r="D40" s="201"/>
      <c r="E40" s="201"/>
      <c r="F40" s="202"/>
      <c r="G40" s="202"/>
      <c r="O40" s="225"/>
      <c r="P40" s="222"/>
    </row>
    <row r="41" spans="1:17" x14ac:dyDescent="0.5">
      <c r="A41" s="199"/>
      <c r="B41" s="200" t="s">
        <v>117</v>
      </c>
      <c r="C41" s="204">
        <f>[5]รวมปี!$C$433</f>
        <v>2241849</v>
      </c>
      <c r="D41" s="204">
        <f t="shared" ref="D41:D48" si="12">SUM(E41:G41)</f>
        <v>2240131</v>
      </c>
      <c r="E41" s="204">
        <f>[5]รวมปี!$S$433</f>
        <v>2240131</v>
      </c>
      <c r="F41" s="226"/>
      <c r="G41" s="226"/>
      <c r="H41" s="215"/>
      <c r="I41" s="216"/>
      <c r="N41" s="220"/>
      <c r="O41" s="221"/>
      <c r="P41" s="227"/>
      <c r="Q41" s="220"/>
    </row>
    <row r="42" spans="1:17" x14ac:dyDescent="0.5">
      <c r="A42" s="199"/>
      <c r="B42" s="200" t="s">
        <v>118</v>
      </c>
      <c r="C42" s="204">
        <f>SUM([5]รวมปี!$C$15:$C$19)+SUM([5]รวมปี!$C$98:$C$102)</f>
        <v>3095360</v>
      </c>
      <c r="D42" s="204">
        <f t="shared" si="12"/>
        <v>3078439</v>
      </c>
      <c r="E42" s="204">
        <f>SUM([5]รวมปี!$S$15:$S$19)</f>
        <v>1953119</v>
      </c>
      <c r="F42" s="226"/>
      <c r="G42" s="226">
        <f>SUM([5]รวมปี!$S$98:$S$102)</f>
        <v>1125320</v>
      </c>
      <c r="H42" s="215"/>
      <c r="I42" s="216"/>
      <c r="N42" s="220"/>
      <c r="O42" s="221"/>
      <c r="P42" s="227"/>
      <c r="Q42" s="220"/>
    </row>
    <row r="43" spans="1:17" x14ac:dyDescent="0.5">
      <c r="A43" s="199"/>
      <c r="B43" s="200" t="s">
        <v>76</v>
      </c>
      <c r="C43" s="204">
        <f>SUM([5]รวมปี!$C$22:$C$29)+SUM([5]รวมปี!$C$105:$C$109)</f>
        <v>928200</v>
      </c>
      <c r="D43" s="204">
        <f t="shared" si="12"/>
        <v>895689.5</v>
      </c>
      <c r="E43" s="204">
        <f>SUM([5]รวมปี!$S$22:$S$29)</f>
        <v>717284.5</v>
      </c>
      <c r="F43" s="226"/>
      <c r="G43" s="226">
        <f>SUM([5]รวมปี!$S$105:$S$109)</f>
        <v>178405</v>
      </c>
      <c r="H43" s="215"/>
      <c r="I43" s="216"/>
      <c r="N43" s="220"/>
      <c r="O43" s="221"/>
      <c r="P43" s="227"/>
      <c r="Q43" s="220"/>
    </row>
    <row r="44" spans="1:17" x14ac:dyDescent="0.5">
      <c r="A44" s="199"/>
      <c r="B44" s="200" t="s">
        <v>98</v>
      </c>
      <c r="C44" s="204">
        <f>SUM([5]รวมปี!$C$31:$C$53)+SUM([5]รวมปี!$C$111:$C$116)</f>
        <v>2116701</v>
      </c>
      <c r="D44" s="204">
        <f t="shared" si="12"/>
        <v>1926216.53</v>
      </c>
      <c r="E44" s="204">
        <f>SUM([5]รวมปี!$S$31:$S$53)</f>
        <v>1804812.53</v>
      </c>
      <c r="F44" s="226"/>
      <c r="G44" s="226">
        <f>SUM([5]รวมปี!$S$111:$S$116)</f>
        <v>121404</v>
      </c>
      <c r="H44" s="215"/>
      <c r="I44" s="216"/>
      <c r="N44" s="220"/>
      <c r="O44" s="221"/>
      <c r="P44" s="227"/>
      <c r="Q44" s="205"/>
    </row>
    <row r="45" spans="1:17" x14ac:dyDescent="0.5">
      <c r="A45" s="199"/>
      <c r="B45" s="200" t="s">
        <v>75</v>
      </c>
      <c r="C45" s="204">
        <f>SUM([5]รวมปี!$C$56:$C$63)+SUM([5]รวมปี!$C$118:$C$119)</f>
        <v>602000</v>
      </c>
      <c r="D45" s="204">
        <f t="shared" si="12"/>
        <v>494872.7</v>
      </c>
      <c r="E45" s="204">
        <f>SUM([5]รวมปี!$S$55:$S$63)</f>
        <v>446253.7</v>
      </c>
      <c r="F45" s="226"/>
      <c r="G45" s="226">
        <f>SUM([5]รวมปี!$S$118:$S$119)</f>
        <v>48619</v>
      </c>
      <c r="H45" s="215"/>
      <c r="I45" s="216"/>
      <c r="N45" s="220"/>
      <c r="O45" s="221"/>
      <c r="P45" s="227"/>
      <c r="Q45" s="205"/>
    </row>
    <row r="46" spans="1:17" x14ac:dyDescent="0.5">
      <c r="A46" s="199"/>
      <c r="B46" s="200" t="s">
        <v>119</v>
      </c>
      <c r="C46" s="204">
        <f>SUM([5]รวมปี!$C$65:$C$69)</f>
        <v>333000</v>
      </c>
      <c r="D46" s="204">
        <f t="shared" si="12"/>
        <v>317597.34999999998</v>
      </c>
      <c r="E46" s="204">
        <f>SUM([5]รวมปี!$S$65:$S$69)</f>
        <v>317597.34999999998</v>
      </c>
      <c r="F46" s="226"/>
      <c r="G46" s="226">
        <f>[6]รวมทั้งปี!$D$88</f>
        <v>0</v>
      </c>
      <c r="H46" s="215"/>
      <c r="I46" s="216"/>
      <c r="N46" s="220"/>
      <c r="O46" s="221"/>
      <c r="P46" s="227"/>
      <c r="Q46" s="220"/>
    </row>
    <row r="47" spans="1:17" x14ac:dyDescent="0.5">
      <c r="A47" s="199"/>
      <c r="B47" s="200" t="s">
        <v>121</v>
      </c>
      <c r="C47" s="204">
        <f>SUM([5]รวมปี!$C$74:$C$76)</f>
        <v>316000</v>
      </c>
      <c r="D47" s="204">
        <f t="shared" si="12"/>
        <v>316000</v>
      </c>
      <c r="E47" s="204">
        <f>SUM([5]รวมปี!$S$74:$S$76)</f>
        <v>316000</v>
      </c>
      <c r="F47" s="226"/>
      <c r="G47" s="226">
        <v>0</v>
      </c>
      <c r="H47" s="215"/>
      <c r="I47" s="216"/>
      <c r="N47" s="220"/>
      <c r="O47" s="221"/>
      <c r="P47" s="227"/>
      <c r="Q47" s="220"/>
    </row>
    <row r="48" spans="1:17" x14ac:dyDescent="0.5">
      <c r="A48" s="199"/>
      <c r="B48" s="200" t="s">
        <v>120</v>
      </c>
      <c r="C48" s="204">
        <f>SUM([5]รวมปี!$C$79)</f>
        <v>58800</v>
      </c>
      <c r="D48" s="204">
        <f t="shared" si="12"/>
        <v>58800</v>
      </c>
      <c r="E48" s="204">
        <f>[5]รวมปี!$S$79</f>
        <v>58800</v>
      </c>
      <c r="F48" s="226"/>
      <c r="G48" s="226">
        <f>[6]รวมทั้งปี!$D$123</f>
        <v>0</v>
      </c>
      <c r="H48" s="215"/>
      <c r="I48" s="216"/>
      <c r="N48" s="220"/>
      <c r="O48" s="221"/>
      <c r="P48" s="227"/>
      <c r="Q48" s="220"/>
    </row>
    <row r="49" spans="1:17" x14ac:dyDescent="0.5">
      <c r="A49" s="199"/>
      <c r="B49" s="200" t="s">
        <v>129</v>
      </c>
      <c r="C49" s="226">
        <f>[5]รวมปี!$C$71+[5]รวมปี!$C$121</f>
        <v>782000</v>
      </c>
      <c r="D49" s="204">
        <f>SUM(E49:G49)</f>
        <v>768887.96</v>
      </c>
      <c r="E49" s="204">
        <f>[5]รวมปี!$S$71</f>
        <v>33600</v>
      </c>
      <c r="F49" s="226"/>
      <c r="G49" s="226">
        <f>[5]รวมปี!$S$121</f>
        <v>735287.96</v>
      </c>
      <c r="H49" s="215"/>
      <c r="I49" s="216"/>
      <c r="N49" s="220"/>
      <c r="O49" s="205"/>
      <c r="P49" s="227"/>
      <c r="Q49" s="220"/>
    </row>
    <row r="50" spans="1:17" x14ac:dyDescent="0.5">
      <c r="A50" s="199"/>
      <c r="B50" s="200" t="s">
        <v>130</v>
      </c>
      <c r="C50" s="228">
        <f>SUM([5]รวมปี!$C$82:$C$94)</f>
        <v>690000</v>
      </c>
      <c r="D50" s="206">
        <f>SUM(E50:G50)</f>
        <v>680000</v>
      </c>
      <c r="E50" s="206">
        <f>SUM([5]รวมปี!$S$82:$S$94)</f>
        <v>680000</v>
      </c>
      <c r="F50" s="226"/>
      <c r="G50" s="226">
        <f>[6]รวมทั้งปี!$D$134</f>
        <v>0</v>
      </c>
      <c r="H50" s="215"/>
      <c r="I50" s="216"/>
      <c r="N50" s="220"/>
      <c r="O50" s="205"/>
      <c r="P50" s="227"/>
      <c r="Q50" s="220"/>
    </row>
    <row r="51" spans="1:17" s="263" customFormat="1" ht="20.25" thickBot="1" x14ac:dyDescent="0.5">
      <c r="A51" s="259"/>
      <c r="B51" s="260" t="s">
        <v>25</v>
      </c>
      <c r="C51" s="240">
        <f>SUM(C41:C50)</f>
        <v>11163910</v>
      </c>
      <c r="D51" s="240">
        <f>SUM(D41:D50)</f>
        <v>10776634.039999999</v>
      </c>
      <c r="E51" s="240">
        <f>SUM(E41:E50)</f>
        <v>8567598.0800000001</v>
      </c>
      <c r="F51" s="240">
        <f>SUM(F41:F50)</f>
        <v>0</v>
      </c>
      <c r="G51" s="240">
        <f>SUM(G41:G50)</f>
        <v>2209035.96</v>
      </c>
      <c r="H51" s="261"/>
      <c r="I51" s="262"/>
      <c r="N51" s="264"/>
      <c r="O51" s="265"/>
      <c r="P51" s="266"/>
      <c r="Q51" s="172"/>
    </row>
    <row r="52" spans="1:17" ht="22.5" thickTop="1" x14ac:dyDescent="0.5">
      <c r="A52" s="194" t="s">
        <v>122</v>
      </c>
      <c r="B52" s="195"/>
      <c r="C52" s="230"/>
      <c r="D52" s="230"/>
      <c r="E52" s="267"/>
      <c r="F52" s="232"/>
      <c r="G52" s="232"/>
      <c r="H52" s="220"/>
      <c r="I52" s="220"/>
      <c r="J52" s="220"/>
      <c r="K52" s="220"/>
      <c r="L52" s="220"/>
      <c r="M52" s="233"/>
      <c r="N52" s="220"/>
      <c r="O52" s="220"/>
    </row>
    <row r="53" spans="1:17" x14ac:dyDescent="0.5">
      <c r="A53" s="199"/>
      <c r="B53" s="200" t="s">
        <v>123</v>
      </c>
      <c r="C53" s="204">
        <f>[3]รับจ่าย!$BO$11</f>
        <v>600000</v>
      </c>
      <c r="D53" s="204">
        <v>961869.2</v>
      </c>
      <c r="E53" s="234"/>
      <c r="F53" s="220"/>
      <c r="G53" s="220"/>
      <c r="H53" s="220"/>
      <c r="I53" s="220"/>
      <c r="J53" s="220"/>
      <c r="K53" s="220"/>
      <c r="L53" s="220"/>
      <c r="M53" s="220"/>
      <c r="N53" s="220"/>
      <c r="O53" s="220"/>
    </row>
    <row r="54" spans="1:17" x14ac:dyDescent="0.5">
      <c r="A54" s="199"/>
      <c r="B54" s="200" t="s">
        <v>217</v>
      </c>
      <c r="C54" s="204">
        <f>[3]รับจ่าย!$BO$12</f>
        <v>347300</v>
      </c>
      <c r="D54" s="204">
        <v>557854.75</v>
      </c>
      <c r="E54" s="234"/>
      <c r="F54" s="220"/>
      <c r="G54" s="220"/>
      <c r="H54" s="220"/>
      <c r="I54" s="220"/>
      <c r="J54" s="220"/>
      <c r="K54" s="220"/>
      <c r="L54" s="220"/>
      <c r="M54" s="220"/>
      <c r="N54" s="220"/>
      <c r="O54" s="220"/>
    </row>
    <row r="55" spans="1:17" x14ac:dyDescent="0.5">
      <c r="A55" s="199"/>
      <c r="B55" s="200" t="s">
        <v>131</v>
      </c>
      <c r="C55" s="204">
        <f>[3]รับจ่าย!$BO$13</f>
        <v>200000</v>
      </c>
      <c r="D55" s="204">
        <f>[3]รับจ่าย!$BP$13</f>
        <v>424113.83999999997</v>
      </c>
      <c r="E55" s="235"/>
      <c r="F55" s="220"/>
      <c r="G55" s="220"/>
      <c r="H55" s="220"/>
      <c r="I55" s="220"/>
      <c r="J55" s="220"/>
      <c r="K55" s="220"/>
      <c r="L55" s="220"/>
      <c r="M55" s="220"/>
      <c r="N55" s="220"/>
      <c r="O55" s="220"/>
    </row>
    <row r="56" spans="1:17" x14ac:dyDescent="0.5">
      <c r="A56" s="199"/>
      <c r="B56" s="236" t="s">
        <v>132</v>
      </c>
      <c r="C56" s="204"/>
      <c r="D56" s="204"/>
      <c r="E56" s="234"/>
      <c r="F56" s="220"/>
      <c r="G56" s="220"/>
      <c r="H56" s="220"/>
      <c r="I56" s="220"/>
      <c r="J56" s="220"/>
      <c r="K56" s="220"/>
      <c r="L56" s="220"/>
      <c r="M56" s="220"/>
      <c r="N56" s="220"/>
      <c r="O56" s="220"/>
    </row>
    <row r="57" spans="1:17" x14ac:dyDescent="0.5">
      <c r="A57" s="199"/>
      <c r="B57" s="200" t="s">
        <v>124</v>
      </c>
      <c r="C57" s="204">
        <f>[3]รับจ่าย!$BO$15</f>
        <v>10000</v>
      </c>
      <c r="D57" s="204">
        <f>[3]รับจ่าย!$BP$15</f>
        <v>61060</v>
      </c>
      <c r="E57" s="234"/>
      <c r="F57" s="220"/>
      <c r="G57" s="220"/>
      <c r="H57" s="220"/>
      <c r="I57" s="220"/>
      <c r="J57" s="220"/>
      <c r="K57" s="220"/>
      <c r="L57" s="220"/>
      <c r="M57" s="220"/>
      <c r="N57" s="220"/>
      <c r="O57" s="220"/>
    </row>
    <row r="58" spans="1:17" x14ac:dyDescent="0.5">
      <c r="A58" s="199"/>
      <c r="B58" s="200" t="s">
        <v>125</v>
      </c>
      <c r="C58" s="204"/>
      <c r="D58" s="204"/>
      <c r="E58" s="234"/>
      <c r="F58" s="220"/>
      <c r="G58" s="220"/>
      <c r="H58" s="220"/>
      <c r="I58" s="220"/>
      <c r="J58" s="220"/>
      <c r="K58" s="220"/>
      <c r="L58" s="220"/>
      <c r="M58" s="220"/>
      <c r="N58" s="220"/>
      <c r="O58" s="220"/>
    </row>
    <row r="59" spans="1:17" x14ac:dyDescent="0.5">
      <c r="A59" s="199"/>
      <c r="B59" s="200" t="s">
        <v>126</v>
      </c>
      <c r="C59" s="269">
        <f>[3]รับจ่าย!$BO$16</f>
        <v>17150000</v>
      </c>
      <c r="D59" s="269">
        <f>[3]รับจ่าย!$BP$16</f>
        <v>18607944.840000004</v>
      </c>
      <c r="E59" s="234"/>
      <c r="F59" s="220"/>
      <c r="G59" s="220"/>
      <c r="H59" s="220"/>
      <c r="I59" s="220"/>
      <c r="J59" s="220"/>
      <c r="K59" s="220"/>
      <c r="L59" s="220"/>
      <c r="M59" s="220"/>
      <c r="N59" s="220"/>
      <c r="O59" s="220"/>
    </row>
    <row r="60" spans="1:17" x14ac:dyDescent="0.5">
      <c r="A60" s="199"/>
      <c r="B60" s="200" t="s">
        <v>127</v>
      </c>
      <c r="C60" s="204">
        <f>[3]รับจ่าย!$BO$17</f>
        <v>6500000</v>
      </c>
      <c r="D60" s="204">
        <f>[3]รับจ่าย!$BP$17</f>
        <v>7030932</v>
      </c>
      <c r="E60" s="234"/>
      <c r="F60" s="220"/>
      <c r="G60" s="220"/>
      <c r="H60" s="220"/>
      <c r="I60" s="220"/>
      <c r="J60" s="220"/>
      <c r="K60" s="220"/>
      <c r="L60" s="220"/>
      <c r="M60" s="220"/>
      <c r="N60" s="220"/>
      <c r="O60" s="220"/>
    </row>
    <row r="61" spans="1:17" x14ac:dyDescent="0.5">
      <c r="A61" s="199"/>
      <c r="B61" s="200" t="s">
        <v>128</v>
      </c>
      <c r="C61" s="204">
        <f>[7]ประมาณการ!$C$131</f>
        <v>0</v>
      </c>
      <c r="D61" s="269">
        <v>13502864.5</v>
      </c>
      <c r="E61" s="234"/>
      <c r="F61" s="220"/>
      <c r="G61" s="220"/>
      <c r="H61" s="220"/>
      <c r="I61" s="220"/>
      <c r="J61" s="220"/>
      <c r="K61" s="220"/>
      <c r="L61" s="220"/>
      <c r="M61" s="220"/>
      <c r="N61" s="220"/>
      <c r="O61" s="220"/>
    </row>
    <row r="62" spans="1:17" ht="22.5" thickBot="1" x14ac:dyDescent="0.55000000000000004">
      <c r="A62" s="186"/>
      <c r="B62" s="187" t="s">
        <v>133</v>
      </c>
      <c r="C62" s="270">
        <f>SUM(C53:C61)</f>
        <v>24807300</v>
      </c>
      <c r="D62" s="270">
        <f>SUM(D53:D61)</f>
        <v>41146639.130000003</v>
      </c>
      <c r="E62" s="234"/>
      <c r="F62" s="220"/>
      <c r="G62" s="220"/>
      <c r="H62" s="220"/>
      <c r="I62" s="220"/>
      <c r="J62" s="220"/>
      <c r="K62" s="220"/>
      <c r="L62" s="220"/>
      <c r="M62" s="220"/>
      <c r="N62" s="220"/>
      <c r="O62" s="220"/>
    </row>
    <row r="63" spans="1:17" ht="22.5" thickTop="1" x14ac:dyDescent="0.5">
      <c r="A63" s="207"/>
      <c r="B63" s="208"/>
      <c r="C63" s="271"/>
      <c r="D63" s="271"/>
      <c r="E63" s="237"/>
      <c r="F63" s="220"/>
      <c r="G63" s="220"/>
      <c r="H63" s="220"/>
      <c r="I63" s="220"/>
      <c r="J63" s="220"/>
      <c r="K63" s="220"/>
      <c r="L63" s="220"/>
      <c r="M63" s="220"/>
      <c r="N63" s="220"/>
      <c r="O63" s="220"/>
    </row>
    <row r="64" spans="1:17" x14ac:dyDescent="0.5">
      <c r="A64" s="207"/>
      <c r="B64" s="208"/>
      <c r="C64" s="271"/>
      <c r="D64" s="271"/>
      <c r="E64" s="237"/>
      <c r="F64" s="220"/>
      <c r="G64" s="220"/>
      <c r="H64" s="220"/>
      <c r="I64" s="220"/>
      <c r="J64" s="220"/>
      <c r="K64" s="220"/>
      <c r="L64" s="220"/>
      <c r="M64" s="220"/>
      <c r="N64" s="220"/>
      <c r="O64" s="220"/>
    </row>
    <row r="65" spans="1:16" x14ac:dyDescent="0.5">
      <c r="A65" s="207"/>
      <c r="B65" s="208"/>
      <c r="C65" s="237"/>
      <c r="D65" s="237"/>
      <c r="E65" s="237"/>
      <c r="F65" s="220"/>
      <c r="G65" s="220"/>
      <c r="H65" s="220"/>
      <c r="I65" s="220"/>
      <c r="J65" s="220"/>
      <c r="K65" s="220"/>
      <c r="L65" s="220"/>
      <c r="M65" s="220"/>
      <c r="N65" s="220"/>
      <c r="O65" s="220"/>
    </row>
    <row r="66" spans="1:16" x14ac:dyDescent="0.5">
      <c r="A66" s="207"/>
      <c r="B66" s="208"/>
      <c r="C66" s="237"/>
      <c r="D66" s="237"/>
      <c r="E66" s="237"/>
      <c r="F66" s="220"/>
      <c r="G66" s="220"/>
      <c r="H66" s="220"/>
      <c r="I66" s="220"/>
      <c r="J66" s="220"/>
      <c r="K66" s="220"/>
      <c r="L66" s="220"/>
      <c r="M66" s="220"/>
      <c r="N66" s="220"/>
      <c r="O66" s="220"/>
    </row>
    <row r="67" spans="1:16" x14ac:dyDescent="0.5">
      <c r="A67" s="207"/>
      <c r="B67" s="208"/>
      <c r="C67" s="237"/>
      <c r="D67" s="237"/>
      <c r="E67" s="237"/>
      <c r="F67" s="220"/>
      <c r="G67" s="220"/>
      <c r="H67" s="220"/>
      <c r="I67" s="220"/>
      <c r="J67" s="220"/>
      <c r="K67" s="220"/>
      <c r="L67" s="220"/>
      <c r="M67" s="220"/>
      <c r="N67" s="220"/>
      <c r="O67" s="220"/>
    </row>
    <row r="68" spans="1:16" x14ac:dyDescent="0.5">
      <c r="A68" s="207"/>
      <c r="B68" s="208"/>
      <c r="C68" s="237"/>
      <c r="D68" s="237"/>
      <c r="E68" s="237"/>
      <c r="F68" s="220"/>
      <c r="G68" s="220"/>
      <c r="H68" s="220"/>
      <c r="I68" s="220"/>
      <c r="J68" s="220"/>
      <c r="K68" s="220"/>
      <c r="L68" s="220"/>
      <c r="M68" s="220"/>
      <c r="N68" s="220"/>
      <c r="O68" s="220"/>
    </row>
    <row r="69" spans="1:16" x14ac:dyDescent="0.5">
      <c r="A69" s="207"/>
      <c r="B69" s="208"/>
      <c r="C69" s="237"/>
      <c r="D69" s="237"/>
      <c r="E69" s="237"/>
      <c r="F69" s="220"/>
      <c r="G69" s="220"/>
      <c r="H69" s="220"/>
      <c r="I69" s="220"/>
      <c r="J69" s="220"/>
      <c r="K69" s="220"/>
      <c r="L69" s="220"/>
      <c r="M69" s="220"/>
      <c r="N69" s="220"/>
      <c r="O69" s="220"/>
    </row>
    <row r="70" spans="1:16" s="73" customFormat="1" ht="27.75" x14ac:dyDescent="0.65">
      <c r="A70" s="525" t="s">
        <v>224</v>
      </c>
      <c r="B70" s="525"/>
      <c r="C70" s="525"/>
      <c r="D70" s="525"/>
      <c r="E70" s="525"/>
      <c r="F70" s="525"/>
      <c r="G70" s="525"/>
      <c r="H70" s="212"/>
      <c r="I70" s="212"/>
      <c r="J70" s="213"/>
      <c r="K70" s="213"/>
      <c r="L70" s="213"/>
      <c r="M70" s="213"/>
      <c r="N70" s="213"/>
      <c r="O70" s="213"/>
    </row>
    <row r="71" spans="1:16" s="73" customFormat="1" ht="27.75" x14ac:dyDescent="0.65">
      <c r="A71" s="525" t="s">
        <v>142</v>
      </c>
      <c r="B71" s="525"/>
      <c r="C71" s="525"/>
      <c r="D71" s="525"/>
      <c r="E71" s="525"/>
      <c r="F71" s="525"/>
      <c r="G71" s="525"/>
      <c r="H71" s="212"/>
      <c r="I71" s="212"/>
      <c r="J71" s="213"/>
      <c r="K71" s="213"/>
      <c r="L71" s="213"/>
      <c r="M71" s="213"/>
      <c r="N71" s="213"/>
      <c r="O71" s="213"/>
    </row>
    <row r="72" spans="1:16" s="73" customFormat="1" ht="27.75" x14ac:dyDescent="0.65">
      <c r="A72" s="530" t="s">
        <v>1542</v>
      </c>
      <c r="B72" s="530"/>
      <c r="C72" s="530"/>
      <c r="D72" s="530"/>
      <c r="E72" s="530"/>
      <c r="F72" s="530"/>
      <c r="G72" s="530"/>
      <c r="H72" s="214"/>
      <c r="I72" s="214"/>
      <c r="J72" s="213"/>
      <c r="K72" s="213"/>
      <c r="L72" s="213"/>
      <c r="M72" s="213"/>
      <c r="N72" s="213"/>
      <c r="O72" s="213"/>
    </row>
    <row r="73" spans="1:16" ht="43.5" x14ac:dyDescent="0.5">
      <c r="A73" s="529" t="s">
        <v>110</v>
      </c>
      <c r="B73" s="529"/>
      <c r="C73" s="191" t="s">
        <v>106</v>
      </c>
      <c r="D73" s="191" t="s">
        <v>25</v>
      </c>
      <c r="E73" s="191" t="s">
        <v>146</v>
      </c>
      <c r="F73" s="191" t="s">
        <v>143</v>
      </c>
      <c r="G73" s="191" t="s">
        <v>147</v>
      </c>
      <c r="H73" s="215"/>
      <c r="I73" s="216"/>
      <c r="L73" s="218"/>
      <c r="M73" s="218"/>
      <c r="N73" s="218"/>
      <c r="O73" s="219"/>
      <c r="P73" s="219"/>
    </row>
    <row r="74" spans="1:16" x14ac:dyDescent="0.5">
      <c r="A74" s="194" t="s">
        <v>116</v>
      </c>
      <c r="B74" s="195"/>
      <c r="C74" s="196"/>
      <c r="D74" s="196"/>
      <c r="E74" s="196"/>
      <c r="F74" s="197"/>
      <c r="G74" s="197"/>
      <c r="H74" s="215"/>
      <c r="I74" s="216"/>
      <c r="L74" s="220"/>
      <c r="M74" s="220"/>
      <c r="N74" s="220"/>
      <c r="O74" s="221"/>
      <c r="P74" s="205"/>
    </row>
    <row r="75" spans="1:16" x14ac:dyDescent="0.5">
      <c r="A75" s="223"/>
      <c r="B75" s="200" t="s">
        <v>105</v>
      </c>
      <c r="C75" s="201"/>
      <c r="D75" s="201"/>
      <c r="E75" s="201"/>
      <c r="F75" s="202"/>
      <c r="G75" s="238"/>
      <c r="O75" s="221"/>
      <c r="P75" s="222"/>
    </row>
    <row r="76" spans="1:16" x14ac:dyDescent="0.5">
      <c r="A76" s="199"/>
      <c r="B76" s="200" t="s">
        <v>117</v>
      </c>
      <c r="C76" s="204"/>
      <c r="D76" s="204"/>
      <c r="E76" s="204"/>
      <c r="F76" s="226"/>
      <c r="G76" s="226"/>
      <c r="H76" s="215"/>
      <c r="I76" s="216"/>
      <c r="L76" s="220"/>
      <c r="M76" s="220"/>
      <c r="N76" s="220"/>
      <c r="O76" s="221"/>
      <c r="P76" s="205"/>
    </row>
    <row r="77" spans="1:16" x14ac:dyDescent="0.5">
      <c r="A77" s="199"/>
      <c r="B77" s="200" t="s">
        <v>118</v>
      </c>
      <c r="C77" s="204">
        <f>SUM([5]รวมปี!$C$126:$C$127)</f>
        <v>121860</v>
      </c>
      <c r="D77" s="204">
        <f t="shared" ref="D77:D82" si="13">SUM(E77:G77)</f>
        <v>99710</v>
      </c>
      <c r="E77" s="204">
        <f>SUM([5]รวมปี!$S$126:$S$127)</f>
        <v>99710</v>
      </c>
      <c r="F77" s="226"/>
      <c r="G77" s="226"/>
      <c r="H77" s="215"/>
      <c r="I77" s="216"/>
      <c r="L77" s="220"/>
      <c r="M77" s="220"/>
      <c r="N77" s="220"/>
      <c r="O77" s="221"/>
      <c r="P77" s="205"/>
    </row>
    <row r="78" spans="1:16" x14ac:dyDescent="0.5">
      <c r="A78" s="199"/>
      <c r="B78" s="200" t="s">
        <v>76</v>
      </c>
      <c r="C78" s="204">
        <f>SUM([5]รวมปี!$C$130:$C$134)+SUM([5]รวมปี!$C$151)</f>
        <v>82100</v>
      </c>
      <c r="D78" s="204">
        <f t="shared" si="13"/>
        <v>63402</v>
      </c>
      <c r="E78" s="204">
        <f>SUM([5]รวมปี!$S$130:$S$134)</f>
        <v>34002</v>
      </c>
      <c r="F78" s="226"/>
      <c r="G78" s="226">
        <f>SUM([5]รวมปี!$S$151)</f>
        <v>29400</v>
      </c>
      <c r="H78" s="215"/>
      <c r="I78" s="216"/>
      <c r="L78" s="220"/>
      <c r="M78" s="220"/>
      <c r="N78" s="220"/>
      <c r="O78" s="221"/>
      <c r="P78" s="205"/>
    </row>
    <row r="79" spans="1:16" x14ac:dyDescent="0.5">
      <c r="A79" s="199"/>
      <c r="B79" s="200" t="s">
        <v>98</v>
      </c>
      <c r="C79" s="204">
        <f>SUM([5]รวมปี!$C$137:$C$142)+SUM([5]รวมปี!$C$153:$C$157)</f>
        <v>125000</v>
      </c>
      <c r="D79" s="204">
        <f t="shared" si="13"/>
        <v>87650</v>
      </c>
      <c r="E79" s="204">
        <f>SUM([5]รวมปี!$S$137:$S$142)</f>
        <v>10000</v>
      </c>
      <c r="F79" s="226"/>
      <c r="G79" s="226">
        <f>SUM([5]รวมปี!$S$153:$S$157)</f>
        <v>77650</v>
      </c>
      <c r="H79" s="215"/>
      <c r="I79" s="216"/>
      <c r="L79" s="220"/>
      <c r="M79" s="220"/>
      <c r="N79" s="220"/>
      <c r="O79" s="221"/>
      <c r="P79" s="227"/>
    </row>
    <row r="80" spans="1:16" x14ac:dyDescent="0.5">
      <c r="A80" s="199"/>
      <c r="B80" s="200" t="s">
        <v>75</v>
      </c>
      <c r="C80" s="204">
        <f>SUM([5]รวมปี!$C$144:$C$147)</f>
        <v>34700</v>
      </c>
      <c r="D80" s="204">
        <f t="shared" si="13"/>
        <v>33630</v>
      </c>
      <c r="E80" s="204">
        <f>SUM([5]รวมปี!$S$144:$S$147)</f>
        <v>33630</v>
      </c>
      <c r="F80" s="226"/>
      <c r="G80" s="226"/>
      <c r="H80" s="215"/>
      <c r="I80" s="216"/>
      <c r="L80" s="220"/>
      <c r="M80" s="220"/>
      <c r="N80" s="220"/>
      <c r="O80" s="221"/>
      <c r="P80" s="222"/>
    </row>
    <row r="81" spans="1:16" x14ac:dyDescent="0.5">
      <c r="A81" s="199"/>
      <c r="B81" s="200" t="s">
        <v>119</v>
      </c>
      <c r="C81" s="204"/>
      <c r="D81" s="204"/>
      <c r="E81" s="204"/>
      <c r="F81" s="226"/>
      <c r="G81" s="226"/>
      <c r="H81" s="215"/>
      <c r="I81" s="216"/>
      <c r="L81" s="220"/>
      <c r="M81" s="220"/>
      <c r="N81" s="220"/>
      <c r="O81" s="221"/>
      <c r="P81" s="222"/>
    </row>
    <row r="82" spans="1:16" x14ac:dyDescent="0.5">
      <c r="A82" s="199"/>
      <c r="B82" s="200" t="s">
        <v>121</v>
      </c>
      <c r="C82" s="204">
        <f>[5]รวมปี!$C$160</f>
        <v>23170</v>
      </c>
      <c r="D82" s="204">
        <f t="shared" si="13"/>
        <v>22470</v>
      </c>
      <c r="E82" s="204"/>
      <c r="F82" s="226"/>
      <c r="G82" s="226">
        <f>[5]รวมปี!$S$160</f>
        <v>22470</v>
      </c>
      <c r="H82" s="215"/>
      <c r="I82" s="216"/>
      <c r="L82" s="220"/>
      <c r="M82" s="220"/>
      <c r="N82" s="220"/>
      <c r="O82" s="221"/>
      <c r="P82" s="222"/>
    </row>
    <row r="83" spans="1:16" x14ac:dyDescent="0.5">
      <c r="A83" s="199"/>
      <c r="B83" s="200" t="s">
        <v>120</v>
      </c>
      <c r="C83" s="204"/>
      <c r="D83" s="204"/>
      <c r="E83" s="204"/>
      <c r="F83" s="226"/>
      <c r="G83" s="226"/>
      <c r="H83" s="215"/>
      <c r="I83" s="216"/>
      <c r="L83" s="220"/>
      <c r="M83" s="220"/>
      <c r="N83" s="220"/>
      <c r="O83" s="221"/>
      <c r="P83" s="222"/>
    </row>
    <row r="84" spans="1:16" x14ac:dyDescent="0.5">
      <c r="A84" s="199"/>
      <c r="B84" s="200" t="s">
        <v>129</v>
      </c>
      <c r="C84" s="226"/>
      <c r="D84" s="204"/>
      <c r="E84" s="204"/>
      <c r="F84" s="226"/>
      <c r="G84" s="226"/>
      <c r="H84" s="215"/>
      <c r="I84" s="216"/>
      <c r="L84" s="220"/>
      <c r="M84" s="220"/>
      <c r="N84" s="220"/>
      <c r="O84" s="205"/>
      <c r="P84" s="222"/>
    </row>
    <row r="85" spans="1:16" x14ac:dyDescent="0.5">
      <c r="A85" s="199"/>
      <c r="B85" s="200" t="s">
        <v>130</v>
      </c>
      <c r="C85" s="228"/>
      <c r="D85" s="204"/>
      <c r="E85" s="206"/>
      <c r="F85" s="228"/>
      <c r="G85" s="228"/>
      <c r="H85" s="215"/>
      <c r="I85" s="216"/>
      <c r="L85" s="220"/>
      <c r="M85" s="220"/>
      <c r="N85" s="220"/>
      <c r="O85" s="205"/>
      <c r="P85" s="222"/>
    </row>
    <row r="86" spans="1:16" ht="22.5" thickBot="1" x14ac:dyDescent="0.55000000000000004">
      <c r="A86" s="186"/>
      <c r="B86" s="187" t="s">
        <v>25</v>
      </c>
      <c r="C86" s="188">
        <f>SUM(C76:C85)</f>
        <v>386830</v>
      </c>
      <c r="D86" s="188">
        <f>SUM(D76:D85)</f>
        <v>306862</v>
      </c>
      <c r="E86" s="188">
        <f>SUM(E76:E85)</f>
        <v>177342</v>
      </c>
      <c r="F86" s="188">
        <f>SUM(F76:F85)</f>
        <v>0</v>
      </c>
      <c r="G86" s="188">
        <f>SUM(G76:G85)</f>
        <v>129520</v>
      </c>
      <c r="H86" s="215"/>
      <c r="I86" s="216"/>
      <c r="L86" s="209"/>
      <c r="M86" s="209"/>
      <c r="N86" s="209"/>
      <c r="O86" s="229"/>
      <c r="P86" s="229"/>
    </row>
    <row r="87" spans="1:16" ht="22.5" thickTop="1" x14ac:dyDescent="0.5">
      <c r="A87" s="194" t="s">
        <v>122</v>
      </c>
      <c r="B87" s="195"/>
      <c r="C87" s="230"/>
      <c r="D87" s="230"/>
      <c r="E87" s="231"/>
      <c r="F87" s="232"/>
      <c r="G87" s="232"/>
      <c r="H87" s="220"/>
      <c r="I87" s="220"/>
      <c r="J87" s="220"/>
      <c r="K87" s="220"/>
      <c r="L87" s="220"/>
      <c r="M87" s="220"/>
      <c r="N87" s="220"/>
      <c r="O87" s="220"/>
    </row>
    <row r="88" spans="1:16" x14ac:dyDescent="0.5">
      <c r="A88" s="199"/>
      <c r="B88" s="200" t="s">
        <v>123</v>
      </c>
      <c r="C88" s="204">
        <f>C53</f>
        <v>600000</v>
      </c>
      <c r="D88" s="204">
        <v>961869.2</v>
      </c>
      <c r="E88" s="234"/>
      <c r="F88" s="220"/>
      <c r="G88" s="220"/>
      <c r="H88" s="220"/>
      <c r="I88" s="220"/>
      <c r="J88" s="220"/>
      <c r="K88" s="220"/>
      <c r="L88" s="220"/>
      <c r="M88" s="220"/>
      <c r="N88" s="220"/>
      <c r="O88" s="220"/>
    </row>
    <row r="89" spans="1:16" x14ac:dyDescent="0.5">
      <c r="A89" s="199"/>
      <c r="B89" s="200" t="s">
        <v>217</v>
      </c>
      <c r="C89" s="204">
        <f t="shared" ref="C89:D96" si="14">C54</f>
        <v>347300</v>
      </c>
      <c r="D89" s="204">
        <v>557854.75</v>
      </c>
      <c r="E89" s="234"/>
      <c r="F89" s="220"/>
      <c r="G89" s="220"/>
      <c r="H89" s="220"/>
      <c r="I89" s="220"/>
      <c r="J89" s="220"/>
      <c r="K89" s="220"/>
      <c r="L89" s="220"/>
      <c r="M89" s="220"/>
      <c r="N89" s="220"/>
      <c r="O89" s="220"/>
    </row>
    <row r="90" spans="1:16" x14ac:dyDescent="0.5">
      <c r="A90" s="199"/>
      <c r="B90" s="200" t="s">
        <v>131</v>
      </c>
      <c r="C90" s="204">
        <f t="shared" si="14"/>
        <v>200000</v>
      </c>
      <c r="D90" s="204">
        <f t="shared" si="14"/>
        <v>424113.83999999997</v>
      </c>
      <c r="E90" s="234"/>
      <c r="F90" s="220"/>
      <c r="G90" s="220"/>
      <c r="H90" s="220"/>
      <c r="I90" s="220"/>
      <c r="J90" s="220"/>
      <c r="K90" s="220"/>
      <c r="L90" s="220"/>
      <c r="M90" s="220"/>
      <c r="N90" s="220"/>
      <c r="O90" s="220"/>
    </row>
    <row r="91" spans="1:16" x14ac:dyDescent="0.5">
      <c r="A91" s="199"/>
      <c r="B91" s="236" t="s">
        <v>132</v>
      </c>
      <c r="C91" s="204"/>
      <c r="D91" s="204"/>
      <c r="E91" s="234"/>
      <c r="F91" s="220"/>
      <c r="G91" s="220"/>
      <c r="H91" s="220"/>
      <c r="I91" s="220"/>
      <c r="J91" s="220"/>
      <c r="K91" s="220"/>
      <c r="L91" s="220"/>
      <c r="M91" s="220"/>
      <c r="N91" s="220"/>
      <c r="O91" s="220"/>
    </row>
    <row r="92" spans="1:16" x14ac:dyDescent="0.5">
      <c r="A92" s="199"/>
      <c r="B92" s="200" t="s">
        <v>124</v>
      </c>
      <c r="C92" s="204">
        <f t="shared" si="14"/>
        <v>10000</v>
      </c>
      <c r="D92" s="204">
        <f t="shared" si="14"/>
        <v>61060</v>
      </c>
      <c r="E92" s="234"/>
      <c r="F92" s="220"/>
      <c r="G92" s="220"/>
      <c r="H92" s="220"/>
      <c r="I92" s="220"/>
      <c r="J92" s="220"/>
      <c r="K92" s="220"/>
      <c r="L92" s="220"/>
      <c r="M92" s="220"/>
      <c r="N92" s="220"/>
      <c r="O92" s="220"/>
    </row>
    <row r="93" spans="1:16" x14ac:dyDescent="0.5">
      <c r="A93" s="199"/>
      <c r="B93" s="200" t="s">
        <v>125</v>
      </c>
      <c r="C93" s="204"/>
      <c r="D93" s="204"/>
      <c r="E93" s="234"/>
      <c r="F93" s="220"/>
      <c r="G93" s="220"/>
      <c r="H93" s="220"/>
      <c r="I93" s="220"/>
      <c r="J93" s="220"/>
      <c r="K93" s="220"/>
      <c r="L93" s="220"/>
      <c r="M93" s="220"/>
      <c r="N93" s="220"/>
      <c r="O93" s="220"/>
    </row>
    <row r="94" spans="1:16" x14ac:dyDescent="0.5">
      <c r="A94" s="199"/>
      <c r="B94" s="200" t="s">
        <v>126</v>
      </c>
      <c r="C94" s="268">
        <f t="shared" si="14"/>
        <v>17150000</v>
      </c>
      <c r="D94" s="268">
        <f t="shared" si="14"/>
        <v>18607944.840000004</v>
      </c>
      <c r="E94" s="234"/>
      <c r="F94" s="220"/>
      <c r="G94" s="220"/>
      <c r="H94" s="220"/>
      <c r="I94" s="220"/>
      <c r="J94" s="220"/>
      <c r="K94" s="220"/>
      <c r="L94" s="220"/>
      <c r="M94" s="220"/>
      <c r="N94" s="220"/>
      <c r="O94" s="220"/>
    </row>
    <row r="95" spans="1:16" x14ac:dyDescent="0.5">
      <c r="A95" s="199"/>
      <c r="B95" s="200" t="s">
        <v>127</v>
      </c>
      <c r="C95" s="204">
        <f t="shared" si="14"/>
        <v>6500000</v>
      </c>
      <c r="D95" s="204">
        <f t="shared" si="14"/>
        <v>7030932</v>
      </c>
      <c r="E95" s="234"/>
      <c r="F95" s="220"/>
      <c r="G95" s="220"/>
      <c r="H95" s="220"/>
      <c r="I95" s="220"/>
      <c r="J95" s="220"/>
      <c r="K95" s="220"/>
      <c r="L95" s="220"/>
      <c r="M95" s="220"/>
      <c r="N95" s="220"/>
      <c r="O95" s="220"/>
    </row>
    <row r="96" spans="1:16" x14ac:dyDescent="0.5">
      <c r="A96" s="199"/>
      <c r="B96" s="200" t="s">
        <v>128</v>
      </c>
      <c r="C96" s="204">
        <f t="shared" si="14"/>
        <v>0</v>
      </c>
      <c r="D96" s="269">
        <f t="shared" si="14"/>
        <v>13502864.5</v>
      </c>
      <c r="E96" s="234"/>
      <c r="F96" s="220"/>
      <c r="G96" s="220"/>
      <c r="H96" s="220"/>
      <c r="I96" s="220"/>
      <c r="J96" s="220"/>
      <c r="K96" s="220"/>
      <c r="L96" s="220"/>
      <c r="M96" s="220"/>
      <c r="N96" s="220"/>
      <c r="O96" s="220"/>
    </row>
    <row r="97" spans="1:16" ht="22.5" thickBot="1" x14ac:dyDescent="0.55000000000000004">
      <c r="A97" s="186"/>
      <c r="B97" s="187" t="s">
        <v>133</v>
      </c>
      <c r="C97" s="270">
        <f>SUM(C88:C96)</f>
        <v>24807300</v>
      </c>
      <c r="D97" s="270">
        <f>SUM(D88:D96)</f>
        <v>41146639.130000003</v>
      </c>
      <c r="E97" s="234"/>
      <c r="F97" s="220"/>
      <c r="G97" s="220"/>
      <c r="H97" s="220"/>
      <c r="I97" s="220"/>
      <c r="J97" s="220"/>
      <c r="K97" s="220"/>
      <c r="L97" s="220"/>
      <c r="M97" s="220"/>
      <c r="N97" s="220"/>
      <c r="O97" s="220"/>
    </row>
    <row r="98" spans="1:16" ht="22.5" thickTop="1" x14ac:dyDescent="0.5">
      <c r="A98" s="207"/>
      <c r="B98" s="208"/>
      <c r="C98" s="237"/>
      <c r="D98" s="237"/>
      <c r="E98" s="237"/>
      <c r="F98" s="220"/>
      <c r="G98" s="220"/>
      <c r="H98" s="220"/>
      <c r="I98" s="220"/>
      <c r="J98" s="220"/>
      <c r="K98" s="220"/>
      <c r="L98" s="220"/>
      <c r="M98" s="220"/>
      <c r="N98" s="220"/>
      <c r="O98" s="220"/>
    </row>
    <row r="99" spans="1:16" x14ac:dyDescent="0.5">
      <c r="A99" s="207"/>
      <c r="B99" s="208"/>
      <c r="C99" s="237"/>
      <c r="D99" s="237"/>
      <c r="E99" s="237"/>
      <c r="F99" s="220"/>
      <c r="G99" s="220"/>
      <c r="H99" s="220"/>
      <c r="I99" s="220"/>
      <c r="J99" s="220"/>
      <c r="K99" s="220"/>
      <c r="L99" s="220"/>
      <c r="M99" s="220"/>
      <c r="N99" s="220"/>
      <c r="O99" s="220"/>
    </row>
    <row r="100" spans="1:16" x14ac:dyDescent="0.5">
      <c r="A100" s="207"/>
      <c r="B100" s="208"/>
      <c r="C100" s="237"/>
      <c r="D100" s="237"/>
      <c r="E100" s="237"/>
      <c r="F100" s="220"/>
      <c r="G100" s="220"/>
      <c r="H100" s="220"/>
      <c r="I100" s="220"/>
      <c r="J100" s="220"/>
      <c r="K100" s="220"/>
      <c r="L100" s="220"/>
      <c r="M100" s="220"/>
      <c r="N100" s="220"/>
      <c r="O100" s="220"/>
    </row>
    <row r="101" spans="1:16" x14ac:dyDescent="0.5">
      <c r="A101" s="207"/>
      <c r="B101" s="208"/>
      <c r="C101" s="237"/>
      <c r="D101" s="237"/>
      <c r="E101" s="237"/>
      <c r="F101" s="220"/>
      <c r="G101" s="220"/>
      <c r="H101" s="220"/>
      <c r="I101" s="220"/>
      <c r="J101" s="220"/>
      <c r="K101" s="220"/>
      <c r="L101" s="220"/>
      <c r="M101" s="220"/>
      <c r="N101" s="220"/>
      <c r="O101" s="220"/>
    </row>
    <row r="102" spans="1:16" x14ac:dyDescent="0.5">
      <c r="A102" s="207"/>
      <c r="B102" s="208"/>
      <c r="C102" s="237"/>
      <c r="D102" s="237"/>
      <c r="E102" s="237"/>
      <c r="F102" s="220"/>
      <c r="G102" s="220"/>
      <c r="H102" s="220"/>
      <c r="I102" s="220"/>
      <c r="J102" s="220"/>
      <c r="K102" s="220"/>
      <c r="L102" s="220"/>
      <c r="M102" s="220"/>
      <c r="N102" s="220"/>
      <c r="O102" s="220"/>
    </row>
    <row r="103" spans="1:16" x14ac:dyDescent="0.5">
      <c r="A103" s="207"/>
      <c r="B103" s="208"/>
      <c r="C103" s="237"/>
      <c r="D103" s="237"/>
      <c r="E103" s="237"/>
      <c r="F103" s="220"/>
      <c r="G103" s="220"/>
      <c r="H103" s="220"/>
      <c r="I103" s="220"/>
      <c r="J103" s="220"/>
      <c r="K103" s="220"/>
      <c r="L103" s="220"/>
      <c r="M103" s="220"/>
      <c r="N103" s="220"/>
      <c r="O103" s="220"/>
    </row>
    <row r="104" spans="1:16" x14ac:dyDescent="0.5">
      <c r="A104" s="207"/>
      <c r="B104" s="208"/>
      <c r="C104" s="237"/>
      <c r="D104" s="237"/>
      <c r="E104" s="237"/>
      <c r="F104" s="220"/>
      <c r="G104" s="220"/>
      <c r="H104" s="220"/>
      <c r="I104" s="220"/>
      <c r="J104" s="220"/>
      <c r="K104" s="220"/>
      <c r="L104" s="220"/>
      <c r="M104" s="220"/>
      <c r="N104" s="220"/>
      <c r="O104" s="220"/>
    </row>
    <row r="105" spans="1:16" s="73" customFormat="1" ht="27.75" x14ac:dyDescent="0.65">
      <c r="A105" s="525" t="s">
        <v>224</v>
      </c>
      <c r="B105" s="525"/>
      <c r="C105" s="525"/>
      <c r="D105" s="525"/>
      <c r="E105" s="525"/>
      <c r="F105" s="525"/>
      <c r="G105" s="525"/>
      <c r="H105" s="525"/>
      <c r="I105" s="213"/>
    </row>
    <row r="106" spans="1:16" s="73" customFormat="1" ht="27.75" x14ac:dyDescent="0.65">
      <c r="A106" s="525" t="s">
        <v>144</v>
      </c>
      <c r="B106" s="525"/>
      <c r="C106" s="525"/>
      <c r="D106" s="525"/>
      <c r="E106" s="525"/>
      <c r="F106" s="525"/>
      <c r="G106" s="525"/>
      <c r="H106" s="525"/>
      <c r="I106" s="213"/>
    </row>
    <row r="107" spans="1:16" s="73" customFormat="1" ht="27.75" x14ac:dyDescent="0.65">
      <c r="A107" s="530" t="s">
        <v>1542</v>
      </c>
      <c r="B107" s="530"/>
      <c r="C107" s="530"/>
      <c r="D107" s="530"/>
      <c r="E107" s="530"/>
      <c r="F107" s="530"/>
      <c r="G107" s="530"/>
      <c r="H107" s="530"/>
      <c r="I107" s="180"/>
    </row>
    <row r="108" spans="1:16" ht="43.5" x14ac:dyDescent="0.5">
      <c r="A108" s="529" t="s">
        <v>110</v>
      </c>
      <c r="B108" s="529"/>
      <c r="C108" s="191" t="s">
        <v>106</v>
      </c>
      <c r="D108" s="191" t="s">
        <v>25</v>
      </c>
      <c r="E108" s="191" t="s">
        <v>149</v>
      </c>
      <c r="F108" s="191" t="s">
        <v>148</v>
      </c>
      <c r="G108" s="191" t="s">
        <v>145</v>
      </c>
      <c r="H108" s="191" t="s">
        <v>101</v>
      </c>
      <c r="I108" s="218"/>
      <c r="O108" s="219"/>
      <c r="P108" s="222"/>
    </row>
    <row r="109" spans="1:16" x14ac:dyDescent="0.5">
      <c r="A109" s="194" t="s">
        <v>116</v>
      </c>
      <c r="B109" s="195"/>
      <c r="C109" s="196"/>
      <c r="D109" s="196"/>
      <c r="E109" s="196"/>
      <c r="F109" s="197"/>
      <c r="G109" s="197"/>
      <c r="H109" s="197"/>
      <c r="I109" s="220"/>
      <c r="O109" s="221"/>
      <c r="P109" s="222"/>
    </row>
    <row r="110" spans="1:16" x14ac:dyDescent="0.5">
      <c r="A110" s="223"/>
      <c r="B110" s="200" t="s">
        <v>105</v>
      </c>
      <c r="C110" s="201"/>
      <c r="D110" s="201"/>
      <c r="E110" s="201"/>
      <c r="F110" s="202"/>
      <c r="G110" s="238"/>
      <c r="H110" s="238"/>
      <c r="I110" s="216"/>
      <c r="O110" s="221"/>
      <c r="P110" s="222"/>
    </row>
    <row r="111" spans="1:16" x14ac:dyDescent="0.5">
      <c r="A111" s="199"/>
      <c r="B111" s="200" t="s">
        <v>117</v>
      </c>
      <c r="C111" s="204"/>
      <c r="D111" s="204"/>
      <c r="E111" s="204"/>
      <c r="F111" s="226"/>
      <c r="G111" s="226"/>
      <c r="H111" s="226"/>
      <c r="I111" s="220"/>
      <c r="O111" s="221"/>
      <c r="P111" s="222"/>
    </row>
    <row r="112" spans="1:16" x14ac:dyDescent="0.5">
      <c r="A112" s="199"/>
      <c r="B112" s="200" t="s">
        <v>118</v>
      </c>
      <c r="C112" s="204">
        <f>SUM([5]รวมปี!$C$165:$C$169)</f>
        <v>1374080</v>
      </c>
      <c r="D112" s="204">
        <f>SUM(E112:H112)</f>
        <v>1094385</v>
      </c>
      <c r="E112" s="204">
        <f>SUM([5]รวมปี!$S$165:$S$169)</f>
        <v>1094385</v>
      </c>
      <c r="F112" s="204">
        <v>0</v>
      </c>
      <c r="G112" s="226"/>
      <c r="H112" s="226"/>
      <c r="I112" s="220"/>
      <c r="O112" s="221"/>
      <c r="P112" s="227"/>
    </row>
    <row r="113" spans="1:17" x14ac:dyDescent="0.5">
      <c r="A113" s="199"/>
      <c r="B113" s="200" t="s">
        <v>76</v>
      </c>
      <c r="C113" s="204">
        <f>SUM([5]รวมปี!$C$172:$C$174)</f>
        <v>242000</v>
      </c>
      <c r="D113" s="204">
        <f t="shared" ref="D113:D120" si="15">SUM(E113:H113)</f>
        <v>222000</v>
      </c>
      <c r="E113" s="204">
        <f>SUM([5]รวมปี!$S$172:$S$174)</f>
        <v>222000</v>
      </c>
      <c r="F113" s="226">
        <f>[6]รวมทั้งปี!$G$48</f>
        <v>0</v>
      </c>
      <c r="G113" s="226"/>
      <c r="H113" s="226"/>
      <c r="I113" s="220"/>
      <c r="O113" s="221"/>
      <c r="P113" s="227"/>
    </row>
    <row r="114" spans="1:17" x14ac:dyDescent="0.5">
      <c r="A114" s="199"/>
      <c r="B114" s="200" t="s">
        <v>98</v>
      </c>
      <c r="C114" s="204">
        <f>SUM([5]รวมปี!$C$177:$C$186)+SUM([5]รวมปี!$C$200:$C$201)</f>
        <v>1601600</v>
      </c>
      <c r="D114" s="204">
        <f t="shared" si="15"/>
        <v>1462334</v>
      </c>
      <c r="E114" s="204">
        <f>SUM([5]รวมปี!$S$177:$S$186)</f>
        <v>788734</v>
      </c>
      <c r="F114" s="272">
        <f>SUM([5]รวมปี!$S$200:$S$201)</f>
        <v>673600</v>
      </c>
      <c r="G114" s="226"/>
      <c r="H114" s="226"/>
      <c r="I114" s="220"/>
      <c r="O114" s="221"/>
      <c r="P114" s="227"/>
      <c r="Q114" s="239"/>
    </row>
    <row r="115" spans="1:17" x14ac:dyDescent="0.5">
      <c r="A115" s="199"/>
      <c r="B115" s="200" t="s">
        <v>75</v>
      </c>
      <c r="C115" s="204">
        <f>SUM([5]รวมปี!$C$188:$C$189)+SUM([5]รวมปี!$C$203:$C$207)+[5]รวมปี!$C$222</f>
        <v>841840</v>
      </c>
      <c r="D115" s="204">
        <f t="shared" si="15"/>
        <v>698229.77</v>
      </c>
      <c r="E115" s="204">
        <f>SUM([5]รวมปี!$S$188:$S$189)</f>
        <v>24593</v>
      </c>
      <c r="F115" s="272">
        <f>SUM([5]รวมปี!$S$203:$S$207)</f>
        <v>640786.77</v>
      </c>
      <c r="G115" s="226"/>
      <c r="H115" s="226">
        <f>SUM([5]รวมปี!$S$222)</f>
        <v>32850</v>
      </c>
      <c r="I115" s="220"/>
      <c r="O115" s="221"/>
      <c r="P115" s="227"/>
      <c r="Q115" s="239"/>
    </row>
    <row r="116" spans="1:17" x14ac:dyDescent="0.5">
      <c r="A116" s="199"/>
      <c r="B116" s="200" t="s">
        <v>119</v>
      </c>
      <c r="C116" s="204"/>
      <c r="D116" s="204"/>
      <c r="E116" s="204"/>
      <c r="F116" s="272"/>
      <c r="G116" s="226"/>
      <c r="H116" s="226"/>
      <c r="I116" s="220"/>
      <c r="O116" s="221"/>
      <c r="P116" s="227"/>
    </row>
    <row r="117" spans="1:17" x14ac:dyDescent="0.5">
      <c r="A117" s="199"/>
      <c r="B117" s="200" t="s">
        <v>121</v>
      </c>
      <c r="C117" s="204">
        <f>SUM([5]รวมปี!$C$192:$C$194)</f>
        <v>31000</v>
      </c>
      <c r="D117" s="204">
        <f t="shared" si="15"/>
        <v>31000</v>
      </c>
      <c r="E117" s="204">
        <f>SUM([5]รวมปี!$S$192:$S$194)</f>
        <v>31000</v>
      </c>
      <c r="F117" s="272">
        <f>[6]รวมทั้งปี!$G$108</f>
        <v>0</v>
      </c>
      <c r="G117" s="226"/>
      <c r="H117" s="226"/>
      <c r="I117" s="220"/>
      <c r="N117" s="233"/>
      <c r="O117" s="221"/>
      <c r="P117" s="227"/>
    </row>
    <row r="118" spans="1:17" x14ac:dyDescent="0.5">
      <c r="A118" s="199"/>
      <c r="B118" s="200" t="s">
        <v>120</v>
      </c>
      <c r="C118" s="204">
        <f>[5]รวมปี!$C$211</f>
        <v>200000</v>
      </c>
      <c r="D118" s="204">
        <f t="shared" si="15"/>
        <v>152075</v>
      </c>
      <c r="E118" s="204">
        <f>[6]รวมทั้งปี!$F$123</f>
        <v>0</v>
      </c>
      <c r="F118" s="272">
        <f>[5]รวมปี!$S$211</f>
        <v>152075</v>
      </c>
      <c r="G118" s="226"/>
      <c r="H118" s="226"/>
      <c r="I118" s="220"/>
      <c r="O118" s="221"/>
      <c r="P118" s="227"/>
    </row>
    <row r="119" spans="1:17" x14ac:dyDescent="0.5">
      <c r="A119" s="199"/>
      <c r="B119" s="200" t="s">
        <v>129</v>
      </c>
      <c r="C119" s="226"/>
      <c r="D119" s="204"/>
      <c r="E119" s="204"/>
      <c r="F119" s="272"/>
      <c r="G119" s="226"/>
      <c r="H119" s="226"/>
      <c r="I119" s="220"/>
      <c r="O119" s="205"/>
      <c r="P119" s="227"/>
    </row>
    <row r="120" spans="1:17" x14ac:dyDescent="0.5">
      <c r="A120" s="199"/>
      <c r="B120" s="200" t="s">
        <v>130</v>
      </c>
      <c r="C120" s="228">
        <f>[5]รวมปี!$C$214+[5]รวมปี!$C$218</f>
        <v>1341000</v>
      </c>
      <c r="D120" s="204">
        <f t="shared" si="15"/>
        <v>1341000</v>
      </c>
      <c r="E120" s="206">
        <f>[6]รวมทั้งปี!$F$134</f>
        <v>0</v>
      </c>
      <c r="F120" s="273">
        <f>[5]รวมปี!$S$214</f>
        <v>1037000</v>
      </c>
      <c r="G120" s="228">
        <f>[5]รวมปี!$S$218</f>
        <v>304000</v>
      </c>
      <c r="H120" s="228"/>
      <c r="I120" s="220"/>
      <c r="O120" s="205"/>
      <c r="P120" s="227"/>
    </row>
    <row r="121" spans="1:17" ht="22.5" thickBot="1" x14ac:dyDescent="0.55000000000000004">
      <c r="A121" s="186"/>
      <c r="B121" s="187" t="s">
        <v>25</v>
      </c>
      <c r="C121" s="188">
        <f t="shared" ref="C121:H121" si="16">SUM(C111:C120)</f>
        <v>5631520</v>
      </c>
      <c r="D121" s="274">
        <f>SUM(D112:D120)</f>
        <v>5001023.7699999996</v>
      </c>
      <c r="E121" s="274">
        <f t="shared" si="16"/>
        <v>2160712</v>
      </c>
      <c r="F121" s="275">
        <f t="shared" si="16"/>
        <v>2503461.77</v>
      </c>
      <c r="G121" s="274">
        <f t="shared" si="16"/>
        <v>304000</v>
      </c>
      <c r="H121" s="274">
        <f t="shared" si="16"/>
        <v>32850</v>
      </c>
      <c r="I121" s="209"/>
      <c r="O121" s="229"/>
      <c r="P121" s="227"/>
    </row>
    <row r="122" spans="1:17" ht="22.5" thickTop="1" x14ac:dyDescent="0.5">
      <c r="A122" s="194" t="s">
        <v>122</v>
      </c>
      <c r="B122" s="195"/>
      <c r="C122" s="230"/>
      <c r="D122" s="230"/>
      <c r="E122" s="231"/>
      <c r="F122" s="232"/>
      <c r="G122" s="232"/>
      <c r="H122" s="232"/>
      <c r="I122" s="220"/>
    </row>
    <row r="123" spans="1:17" x14ac:dyDescent="0.5">
      <c r="A123" s="199"/>
      <c r="B123" s="200" t="s">
        <v>123</v>
      </c>
      <c r="C123" s="204">
        <f t="shared" ref="C123:D131" si="17">C88</f>
        <v>600000</v>
      </c>
      <c r="D123" s="204">
        <f t="shared" si="17"/>
        <v>961869.2</v>
      </c>
      <c r="E123" s="234"/>
      <c r="F123" s="220"/>
      <c r="G123" s="220"/>
      <c r="H123" s="220"/>
      <c r="I123" s="220"/>
    </row>
    <row r="124" spans="1:17" x14ac:dyDescent="0.5">
      <c r="A124" s="199"/>
      <c r="B124" s="200" t="s">
        <v>217</v>
      </c>
      <c r="C124" s="204">
        <f t="shared" si="17"/>
        <v>347300</v>
      </c>
      <c r="D124" s="204">
        <f t="shared" si="17"/>
        <v>557854.75</v>
      </c>
      <c r="E124" s="234"/>
      <c r="F124" s="220"/>
      <c r="G124" s="220"/>
      <c r="H124" s="220"/>
      <c r="I124" s="220"/>
    </row>
    <row r="125" spans="1:17" x14ac:dyDescent="0.5">
      <c r="A125" s="199"/>
      <c r="B125" s="200" t="s">
        <v>131</v>
      </c>
      <c r="C125" s="204">
        <f t="shared" si="17"/>
        <v>200000</v>
      </c>
      <c r="D125" s="204">
        <f t="shared" si="17"/>
        <v>424113.83999999997</v>
      </c>
      <c r="E125" s="234"/>
      <c r="F125" s="220"/>
      <c r="G125" s="220"/>
      <c r="H125" s="220"/>
      <c r="I125" s="220"/>
    </row>
    <row r="126" spans="1:17" x14ac:dyDescent="0.5">
      <c r="A126" s="199"/>
      <c r="B126" s="236" t="s">
        <v>132</v>
      </c>
      <c r="C126" s="204">
        <f t="shared" si="17"/>
        <v>0</v>
      </c>
      <c r="D126" s="204">
        <f t="shared" si="17"/>
        <v>0</v>
      </c>
      <c r="E126" s="234"/>
      <c r="F126" s="220"/>
      <c r="G126" s="220"/>
      <c r="H126" s="220"/>
      <c r="I126" s="220"/>
    </row>
    <row r="127" spans="1:17" x14ac:dyDescent="0.5">
      <c r="A127" s="199"/>
      <c r="B127" s="200" t="s">
        <v>124</v>
      </c>
      <c r="C127" s="204">
        <f t="shared" si="17"/>
        <v>10000</v>
      </c>
      <c r="D127" s="204">
        <f t="shared" si="17"/>
        <v>61060</v>
      </c>
      <c r="E127" s="234"/>
      <c r="F127" s="220"/>
      <c r="G127" s="220"/>
      <c r="H127" s="220"/>
      <c r="I127" s="220"/>
    </row>
    <row r="128" spans="1:17" x14ac:dyDescent="0.5">
      <c r="A128" s="199"/>
      <c r="B128" s="200" t="s">
        <v>125</v>
      </c>
      <c r="C128" s="204">
        <f t="shared" si="17"/>
        <v>0</v>
      </c>
      <c r="D128" s="204">
        <f t="shared" si="17"/>
        <v>0</v>
      </c>
      <c r="E128" s="234"/>
      <c r="F128" s="220"/>
      <c r="G128" s="220"/>
      <c r="H128" s="220"/>
      <c r="I128" s="220"/>
    </row>
    <row r="129" spans="1:16" x14ac:dyDescent="0.5">
      <c r="A129" s="199"/>
      <c r="B129" s="200" t="s">
        <v>126</v>
      </c>
      <c r="C129" s="268">
        <f t="shared" si="17"/>
        <v>17150000</v>
      </c>
      <c r="D129" s="268">
        <f t="shared" si="17"/>
        <v>18607944.840000004</v>
      </c>
      <c r="E129" s="234"/>
      <c r="F129" s="220"/>
      <c r="G129" s="220"/>
      <c r="H129" s="220"/>
      <c r="I129" s="220"/>
    </row>
    <row r="130" spans="1:16" x14ac:dyDescent="0.5">
      <c r="A130" s="199"/>
      <c r="B130" s="200" t="s">
        <v>127</v>
      </c>
      <c r="C130" s="204">
        <f t="shared" si="17"/>
        <v>6500000</v>
      </c>
      <c r="D130" s="204">
        <f t="shared" si="17"/>
        <v>7030932</v>
      </c>
      <c r="E130" s="234"/>
      <c r="F130" s="220"/>
      <c r="G130" s="220"/>
      <c r="H130" s="220"/>
      <c r="I130" s="220"/>
    </row>
    <row r="131" spans="1:16" x14ac:dyDescent="0.5">
      <c r="A131" s="199"/>
      <c r="B131" s="200" t="s">
        <v>128</v>
      </c>
      <c r="C131" s="204">
        <f t="shared" si="17"/>
        <v>0</v>
      </c>
      <c r="D131" s="268">
        <f t="shared" si="17"/>
        <v>13502864.5</v>
      </c>
      <c r="E131" s="234"/>
      <c r="F131" s="220"/>
      <c r="G131" s="220"/>
      <c r="H131" s="220"/>
      <c r="I131" s="220"/>
    </row>
    <row r="132" spans="1:16" ht="22.5" thickBot="1" x14ac:dyDescent="0.55000000000000004">
      <c r="A132" s="186"/>
      <c r="B132" s="187" t="s">
        <v>133</v>
      </c>
      <c r="C132" s="270">
        <f>SUM(C123:C131)</f>
        <v>24807300</v>
      </c>
      <c r="D132" s="270">
        <f>SUM(D123:D131)</f>
        <v>41146639.130000003</v>
      </c>
      <c r="E132" s="234"/>
      <c r="F132" s="220"/>
      <c r="G132" s="220"/>
      <c r="H132" s="220"/>
      <c r="I132" s="220"/>
    </row>
    <row r="133" spans="1:16" ht="22.5" thickTop="1" x14ac:dyDescent="0.5">
      <c r="A133" s="207"/>
      <c r="B133" s="208"/>
      <c r="C133" s="237"/>
      <c r="D133" s="237"/>
      <c r="E133" s="237"/>
      <c r="F133" s="220"/>
      <c r="G133" s="220"/>
      <c r="H133" s="220"/>
      <c r="I133" s="220"/>
    </row>
    <row r="134" spans="1:16" x14ac:dyDescent="0.5">
      <c r="A134" s="207"/>
      <c r="B134" s="208"/>
      <c r="C134" s="237"/>
      <c r="D134" s="237"/>
      <c r="E134" s="237"/>
      <c r="F134" s="220"/>
      <c r="G134" s="220"/>
      <c r="H134" s="220"/>
      <c r="I134" s="220"/>
    </row>
    <row r="135" spans="1:16" x14ac:dyDescent="0.5">
      <c r="A135" s="207"/>
      <c r="B135" s="208"/>
      <c r="C135" s="237"/>
      <c r="D135" s="237"/>
      <c r="E135" s="237"/>
      <c r="F135" s="220"/>
      <c r="G135" s="220"/>
      <c r="H135" s="220"/>
      <c r="I135" s="220"/>
    </row>
    <row r="136" spans="1:16" x14ac:dyDescent="0.5">
      <c r="A136" s="207"/>
      <c r="B136" s="208"/>
      <c r="C136" s="237"/>
      <c r="D136" s="237"/>
      <c r="E136" s="237"/>
      <c r="F136" s="220"/>
      <c r="G136" s="220"/>
      <c r="H136" s="220"/>
      <c r="I136" s="220"/>
    </row>
    <row r="137" spans="1:16" x14ac:dyDescent="0.5">
      <c r="A137" s="207"/>
      <c r="B137" s="208"/>
      <c r="C137" s="237"/>
      <c r="D137" s="237"/>
      <c r="E137" s="237"/>
      <c r="F137" s="220"/>
      <c r="G137" s="220"/>
      <c r="H137" s="220"/>
      <c r="I137" s="220"/>
    </row>
    <row r="138" spans="1:16" x14ac:dyDescent="0.5">
      <c r="A138" s="207"/>
      <c r="B138" s="208"/>
      <c r="C138" s="237"/>
      <c r="D138" s="237"/>
      <c r="E138" s="237"/>
      <c r="F138" s="220"/>
      <c r="G138" s="220"/>
      <c r="H138" s="220"/>
      <c r="I138" s="220"/>
    </row>
    <row r="139" spans="1:16" x14ac:dyDescent="0.5">
      <c r="A139" s="207"/>
      <c r="B139" s="208"/>
      <c r="C139" s="237"/>
      <c r="D139" s="237"/>
      <c r="E139" s="237"/>
      <c r="F139" s="220"/>
      <c r="G139" s="220"/>
      <c r="H139" s="220"/>
      <c r="I139" s="220"/>
    </row>
    <row r="140" spans="1:16" s="73" customFormat="1" ht="27.75" x14ac:dyDescent="0.65">
      <c r="A140" s="525" t="s">
        <v>224</v>
      </c>
      <c r="B140" s="525"/>
      <c r="C140" s="525"/>
      <c r="D140" s="525"/>
      <c r="E140" s="525"/>
      <c r="F140" s="525"/>
      <c r="G140" s="525"/>
      <c r="H140" s="525"/>
      <c r="I140" s="213"/>
    </row>
    <row r="141" spans="1:16" s="73" customFormat="1" ht="27.75" x14ac:dyDescent="0.65">
      <c r="A141" s="525" t="s">
        <v>150</v>
      </c>
      <c r="B141" s="525"/>
      <c r="C141" s="525"/>
      <c r="D141" s="525"/>
      <c r="E141" s="525"/>
      <c r="F141" s="525"/>
      <c r="G141" s="525"/>
      <c r="H141" s="525"/>
      <c r="I141" s="213"/>
    </row>
    <row r="142" spans="1:16" s="73" customFormat="1" ht="27.75" x14ac:dyDescent="0.65">
      <c r="A142" s="530" t="s">
        <v>1542</v>
      </c>
      <c r="B142" s="530"/>
      <c r="C142" s="530"/>
      <c r="D142" s="530"/>
      <c r="E142" s="530"/>
      <c r="F142" s="530"/>
      <c r="G142" s="530"/>
      <c r="H142" s="530"/>
      <c r="I142" s="180"/>
    </row>
    <row r="143" spans="1:16" ht="65.25" x14ac:dyDescent="0.5">
      <c r="A143" s="529" t="s">
        <v>110</v>
      </c>
      <c r="B143" s="529"/>
      <c r="C143" s="191" t="s">
        <v>106</v>
      </c>
      <c r="D143" s="191" t="s">
        <v>25</v>
      </c>
      <c r="E143" s="191" t="s">
        <v>149</v>
      </c>
      <c r="F143" s="191" t="s">
        <v>151</v>
      </c>
      <c r="G143" s="191" t="s">
        <v>152</v>
      </c>
      <c r="H143" s="191" t="s">
        <v>153</v>
      </c>
      <c r="I143" s="218"/>
      <c r="O143" s="219"/>
      <c r="P143" s="222"/>
    </row>
    <row r="144" spans="1:16" x14ac:dyDescent="0.5">
      <c r="A144" s="194" t="s">
        <v>116</v>
      </c>
      <c r="B144" s="195"/>
      <c r="C144" s="196"/>
      <c r="D144" s="196"/>
      <c r="E144" s="196"/>
      <c r="F144" s="197"/>
      <c r="G144" s="197"/>
      <c r="H144" s="197"/>
      <c r="I144" s="220"/>
      <c r="O144" s="221"/>
      <c r="P144" s="222"/>
    </row>
    <row r="145" spans="1:16" x14ac:dyDescent="0.5">
      <c r="A145" s="223"/>
      <c r="B145" s="200" t="s">
        <v>105</v>
      </c>
      <c r="C145" s="201"/>
      <c r="D145" s="201"/>
      <c r="E145" s="201"/>
      <c r="F145" s="202"/>
      <c r="G145" s="238"/>
      <c r="H145" s="238"/>
      <c r="I145" s="216"/>
      <c r="O145" s="221"/>
      <c r="P145" s="222"/>
    </row>
    <row r="146" spans="1:16" x14ac:dyDescent="0.5">
      <c r="A146" s="199"/>
      <c r="B146" s="200" t="s">
        <v>117</v>
      </c>
      <c r="C146" s="204"/>
      <c r="D146" s="204"/>
      <c r="E146" s="204"/>
      <c r="F146" s="226"/>
      <c r="G146" s="226"/>
      <c r="H146" s="226"/>
      <c r="I146" s="220"/>
      <c r="O146" s="221"/>
      <c r="P146" s="222"/>
    </row>
    <row r="147" spans="1:16" x14ac:dyDescent="0.5">
      <c r="A147" s="199"/>
      <c r="B147" s="200" t="s">
        <v>118</v>
      </c>
      <c r="C147" s="204">
        <f>SUM([5]รวมปี!$C$227)</f>
        <v>211080</v>
      </c>
      <c r="D147" s="204">
        <f>SUM(E147:H147)</f>
        <v>210770</v>
      </c>
      <c r="E147" s="204">
        <f>[5]รวมปี!$S$227</f>
        <v>210770</v>
      </c>
      <c r="F147" s="226"/>
      <c r="G147" s="226"/>
      <c r="H147" s="226"/>
      <c r="I147" s="220"/>
      <c r="O147" s="221"/>
      <c r="P147" s="222"/>
    </row>
    <row r="148" spans="1:16" x14ac:dyDescent="0.5">
      <c r="A148" s="199"/>
      <c r="B148" s="200" t="s">
        <v>76</v>
      </c>
      <c r="C148" s="204">
        <f>SUM([5]รวมปี!$C$230:$C$233)</f>
        <v>83000</v>
      </c>
      <c r="D148" s="204">
        <f t="shared" ref="D148:D155" si="18">SUM(E148:H148)</f>
        <v>64400</v>
      </c>
      <c r="E148" s="204">
        <f>SUM([5]รวมปี!$S$230:$S$233)</f>
        <v>64400</v>
      </c>
      <c r="F148" s="226"/>
      <c r="G148" s="226"/>
      <c r="H148" s="226"/>
      <c r="I148" s="220"/>
      <c r="O148" s="221"/>
      <c r="P148" s="222"/>
    </row>
    <row r="149" spans="1:16" x14ac:dyDescent="0.5">
      <c r="A149" s="199"/>
      <c r="B149" s="200" t="s">
        <v>98</v>
      </c>
      <c r="C149" s="204">
        <f>SUM([5]รวมปี!$C$235:$C$243)+SUM([5]รวมปี!$C$253:$C$255)</f>
        <v>140000</v>
      </c>
      <c r="D149" s="204">
        <f t="shared" si="18"/>
        <v>67771</v>
      </c>
      <c r="E149" s="204">
        <f>SUM([5]รวมปี!$S$235:$S$243)</f>
        <v>58321</v>
      </c>
      <c r="F149" s="226"/>
      <c r="G149" s="226">
        <f>SUM([5]รวมปี!$S$253:$S$255)</f>
        <v>9450</v>
      </c>
      <c r="H149" s="226"/>
      <c r="I149" s="220"/>
      <c r="O149" s="221"/>
      <c r="P149" s="227"/>
    </row>
    <row r="150" spans="1:16" x14ac:dyDescent="0.5">
      <c r="A150" s="199"/>
      <c r="B150" s="200" t="s">
        <v>75</v>
      </c>
      <c r="C150" s="204">
        <f>SUM([5]รวมปี!$C$245:$C$247)</f>
        <v>58000</v>
      </c>
      <c r="D150" s="204">
        <f t="shared" si="18"/>
        <v>13955</v>
      </c>
      <c r="E150" s="204">
        <f>SUM([5]รวมปี!$S$245:$S$247)</f>
        <v>13955</v>
      </c>
      <c r="F150" s="226"/>
      <c r="G150" s="226"/>
      <c r="H150" s="226"/>
      <c r="I150" s="220"/>
      <c r="O150" s="221"/>
      <c r="P150" s="222"/>
    </row>
    <row r="151" spans="1:16" x14ac:dyDescent="0.5">
      <c r="A151" s="199"/>
      <c r="B151" s="200" t="s">
        <v>119</v>
      </c>
      <c r="C151" s="204"/>
      <c r="D151" s="204"/>
      <c r="E151" s="204"/>
      <c r="F151" s="226"/>
      <c r="G151" s="226"/>
      <c r="H151" s="226"/>
      <c r="I151" s="220"/>
      <c r="O151" s="221"/>
      <c r="P151" s="222"/>
    </row>
    <row r="152" spans="1:16" x14ac:dyDescent="0.5">
      <c r="A152" s="199"/>
      <c r="B152" s="200" t="s">
        <v>121</v>
      </c>
      <c r="C152" s="204">
        <f>[5]รวมปี!$C$250</f>
        <v>75000</v>
      </c>
      <c r="D152" s="204">
        <f t="shared" si="18"/>
        <v>68500</v>
      </c>
      <c r="E152" s="204">
        <f>[5]รวมปี!$S$250</f>
        <v>68500</v>
      </c>
      <c r="F152" s="226"/>
      <c r="G152" s="226"/>
      <c r="H152" s="226"/>
      <c r="I152" s="220"/>
      <c r="O152" s="221"/>
      <c r="P152" s="222"/>
    </row>
    <row r="153" spans="1:16" x14ac:dyDescent="0.5">
      <c r="A153" s="199"/>
      <c r="B153" s="200" t="s">
        <v>120</v>
      </c>
      <c r="C153" s="204"/>
      <c r="D153" s="204"/>
      <c r="E153" s="204"/>
      <c r="F153" s="226"/>
      <c r="G153" s="226"/>
      <c r="H153" s="226"/>
      <c r="I153" s="220"/>
      <c r="O153" s="221"/>
      <c r="P153" s="222"/>
    </row>
    <row r="154" spans="1:16" x14ac:dyDescent="0.5">
      <c r="A154" s="199"/>
      <c r="B154" s="200" t="s">
        <v>129</v>
      </c>
      <c r="C154" s="226"/>
      <c r="D154" s="204"/>
      <c r="E154" s="204"/>
      <c r="F154" s="226"/>
      <c r="G154" s="226"/>
      <c r="H154" s="226"/>
      <c r="I154" s="220"/>
      <c r="O154" s="205"/>
      <c r="P154" s="222"/>
    </row>
    <row r="155" spans="1:16" x14ac:dyDescent="0.5">
      <c r="A155" s="199"/>
      <c r="B155" s="200" t="s">
        <v>130</v>
      </c>
      <c r="C155" s="228">
        <f>SUM([5]รวมปี!$C$258:$C$260)</f>
        <v>310900</v>
      </c>
      <c r="D155" s="204">
        <f t="shared" si="18"/>
        <v>273350</v>
      </c>
      <c r="E155" s="206"/>
      <c r="F155" s="228"/>
      <c r="G155" s="228">
        <f>SUM([5]รวมปี!$S$258:$S$260)</f>
        <v>273350</v>
      </c>
      <c r="H155" s="228"/>
      <c r="I155" s="220"/>
      <c r="O155" s="205"/>
      <c r="P155" s="222"/>
    </row>
    <row r="156" spans="1:16" ht="22.5" thickBot="1" x14ac:dyDescent="0.55000000000000004">
      <c r="A156" s="186"/>
      <c r="B156" s="187" t="s">
        <v>25</v>
      </c>
      <c r="C156" s="188">
        <f t="shared" ref="C156:H156" si="19">SUM(C146:C155)</f>
        <v>877980</v>
      </c>
      <c r="D156" s="188">
        <f t="shared" si="19"/>
        <v>698746</v>
      </c>
      <c r="E156" s="188">
        <f t="shared" si="19"/>
        <v>415946</v>
      </c>
      <c r="F156" s="188">
        <f t="shared" si="19"/>
        <v>0</v>
      </c>
      <c r="G156" s="188">
        <f t="shared" si="19"/>
        <v>282800</v>
      </c>
      <c r="H156" s="188">
        <f t="shared" si="19"/>
        <v>0</v>
      </c>
      <c r="I156" s="209"/>
      <c r="O156" s="229"/>
      <c r="P156" s="227"/>
    </row>
    <row r="157" spans="1:16" ht="22.5" thickTop="1" x14ac:dyDescent="0.5">
      <c r="A157" s="194" t="s">
        <v>122</v>
      </c>
      <c r="B157" s="195"/>
      <c r="C157" s="230"/>
      <c r="D157" s="230"/>
      <c r="E157" s="231"/>
      <c r="F157" s="232"/>
      <c r="G157" s="232"/>
      <c r="H157" s="232"/>
      <c r="I157" s="220"/>
    </row>
    <row r="158" spans="1:16" x14ac:dyDescent="0.5">
      <c r="A158" s="199"/>
      <c r="B158" s="200" t="s">
        <v>123</v>
      </c>
      <c r="C158" s="204">
        <f t="shared" ref="C158:D166" si="20">C123</f>
        <v>600000</v>
      </c>
      <c r="D158" s="204">
        <f t="shared" si="20"/>
        <v>961869.2</v>
      </c>
      <c r="E158" s="234"/>
      <c r="F158" s="220"/>
      <c r="G158" s="220"/>
      <c r="H158" s="220"/>
      <c r="I158" s="220"/>
    </row>
    <row r="159" spans="1:16" x14ac:dyDescent="0.5">
      <c r="A159" s="199"/>
      <c r="B159" s="200" t="s">
        <v>217</v>
      </c>
      <c r="C159" s="204">
        <f t="shared" si="20"/>
        <v>347300</v>
      </c>
      <c r="D159" s="204">
        <f t="shared" si="20"/>
        <v>557854.75</v>
      </c>
      <c r="E159" s="234"/>
      <c r="F159" s="220"/>
      <c r="G159" s="220"/>
      <c r="H159" s="220"/>
      <c r="I159" s="220"/>
    </row>
    <row r="160" spans="1:16" x14ac:dyDescent="0.5">
      <c r="A160" s="199"/>
      <c r="B160" s="200" t="s">
        <v>131</v>
      </c>
      <c r="C160" s="204">
        <f t="shared" si="20"/>
        <v>200000</v>
      </c>
      <c r="D160" s="204">
        <f t="shared" si="20"/>
        <v>424113.83999999997</v>
      </c>
      <c r="E160" s="234"/>
      <c r="F160" s="220"/>
      <c r="G160" s="220"/>
      <c r="H160" s="220"/>
      <c r="I160" s="220"/>
    </row>
    <row r="161" spans="1:10" x14ac:dyDescent="0.5">
      <c r="A161" s="199"/>
      <c r="B161" s="236" t="s">
        <v>132</v>
      </c>
      <c r="C161" s="204">
        <f t="shared" si="20"/>
        <v>0</v>
      </c>
      <c r="D161" s="204">
        <f t="shared" si="20"/>
        <v>0</v>
      </c>
      <c r="E161" s="234"/>
      <c r="F161" s="220"/>
      <c r="G161" s="220"/>
      <c r="H161" s="220"/>
      <c r="I161" s="220"/>
    </row>
    <row r="162" spans="1:10" x14ac:dyDescent="0.5">
      <c r="A162" s="199"/>
      <c r="B162" s="200" t="s">
        <v>124</v>
      </c>
      <c r="C162" s="204">
        <f t="shared" si="20"/>
        <v>10000</v>
      </c>
      <c r="D162" s="204">
        <f t="shared" si="20"/>
        <v>61060</v>
      </c>
      <c r="E162" s="234"/>
      <c r="F162" s="220"/>
      <c r="G162" s="220"/>
      <c r="H162" s="220"/>
      <c r="I162" s="220"/>
    </row>
    <row r="163" spans="1:10" x14ac:dyDescent="0.5">
      <c r="A163" s="199"/>
      <c r="B163" s="200" t="s">
        <v>125</v>
      </c>
      <c r="C163" s="204">
        <f t="shared" si="20"/>
        <v>0</v>
      </c>
      <c r="D163" s="204">
        <f t="shared" si="20"/>
        <v>0</v>
      </c>
      <c r="E163" s="234"/>
      <c r="F163" s="220"/>
      <c r="G163" s="220"/>
      <c r="H163" s="220"/>
      <c r="I163" s="220"/>
    </row>
    <row r="164" spans="1:10" x14ac:dyDescent="0.5">
      <c r="A164" s="199"/>
      <c r="B164" s="200" t="s">
        <v>126</v>
      </c>
      <c r="C164" s="268">
        <f t="shared" si="20"/>
        <v>17150000</v>
      </c>
      <c r="D164" s="268">
        <f t="shared" si="20"/>
        <v>18607944.840000004</v>
      </c>
      <c r="E164" s="234"/>
      <c r="F164" s="220"/>
      <c r="G164" s="220"/>
      <c r="H164" s="220"/>
      <c r="I164" s="220"/>
    </row>
    <row r="165" spans="1:10" x14ac:dyDescent="0.5">
      <c r="A165" s="199"/>
      <c r="B165" s="200" t="s">
        <v>127</v>
      </c>
      <c r="C165" s="204">
        <f t="shared" si="20"/>
        <v>6500000</v>
      </c>
      <c r="D165" s="204">
        <f t="shared" si="20"/>
        <v>7030932</v>
      </c>
      <c r="E165" s="234"/>
      <c r="F165" s="220"/>
      <c r="G165" s="220"/>
      <c r="H165" s="220"/>
      <c r="I165" s="220"/>
    </row>
    <row r="166" spans="1:10" x14ac:dyDescent="0.5">
      <c r="A166" s="199"/>
      <c r="B166" s="200" t="s">
        <v>128</v>
      </c>
      <c r="C166" s="204">
        <f t="shared" si="20"/>
        <v>0</v>
      </c>
      <c r="D166" s="269">
        <f t="shared" si="20"/>
        <v>13502864.5</v>
      </c>
      <c r="E166" s="234"/>
      <c r="F166" s="220"/>
      <c r="G166" s="220"/>
      <c r="H166" s="220"/>
      <c r="I166" s="220"/>
    </row>
    <row r="167" spans="1:10" ht="22.5" thickBot="1" x14ac:dyDescent="0.55000000000000004">
      <c r="A167" s="186"/>
      <c r="B167" s="187" t="s">
        <v>133</v>
      </c>
      <c r="C167" s="270">
        <f>SUM(C158:C166)</f>
        <v>24807300</v>
      </c>
      <c r="D167" s="270">
        <f>SUM(D158:D166)</f>
        <v>41146639.130000003</v>
      </c>
      <c r="E167" s="234"/>
      <c r="F167" s="220"/>
      <c r="G167" s="220"/>
      <c r="H167" s="220"/>
      <c r="I167" s="220"/>
    </row>
    <row r="168" spans="1:10" ht="22.5" thickTop="1" x14ac:dyDescent="0.5">
      <c r="A168" s="207"/>
      <c r="B168" s="208"/>
      <c r="C168" s="237"/>
      <c r="D168" s="237"/>
      <c r="E168" s="237"/>
      <c r="F168" s="220"/>
      <c r="G168" s="220"/>
      <c r="H168" s="220"/>
      <c r="I168" s="220"/>
    </row>
    <row r="169" spans="1:10" x14ac:dyDescent="0.5">
      <c r="A169" s="207"/>
      <c r="B169" s="208"/>
      <c r="C169" s="237"/>
      <c r="D169" s="237"/>
      <c r="E169" s="237"/>
      <c r="F169" s="220"/>
      <c r="G169" s="220"/>
      <c r="H169" s="220"/>
      <c r="I169" s="220"/>
    </row>
    <row r="170" spans="1:10" x14ac:dyDescent="0.5">
      <c r="A170" s="207"/>
      <c r="B170" s="208"/>
      <c r="C170" s="237"/>
      <c r="D170" s="237"/>
      <c r="E170" s="237"/>
      <c r="F170" s="220"/>
      <c r="G170" s="220"/>
      <c r="H170" s="220"/>
      <c r="I170" s="220"/>
    </row>
    <row r="171" spans="1:10" x14ac:dyDescent="0.5">
      <c r="A171" s="207"/>
      <c r="B171" s="208"/>
      <c r="C171" s="237"/>
      <c r="D171" s="237"/>
      <c r="E171" s="237"/>
      <c r="F171" s="220"/>
      <c r="G171" s="220"/>
      <c r="H171" s="220"/>
      <c r="I171" s="220"/>
    </row>
    <row r="172" spans="1:10" x14ac:dyDescent="0.5">
      <c r="A172" s="207"/>
      <c r="B172" s="208"/>
      <c r="C172" s="237"/>
      <c r="D172" s="237"/>
      <c r="E172" s="237"/>
      <c r="F172" s="220"/>
      <c r="G172" s="220"/>
      <c r="H172" s="220"/>
      <c r="I172" s="220"/>
    </row>
    <row r="173" spans="1:10" x14ac:dyDescent="0.5">
      <c r="A173" s="207"/>
      <c r="B173" s="208"/>
      <c r="C173" s="237"/>
      <c r="D173" s="237"/>
      <c r="E173" s="237"/>
      <c r="F173" s="220"/>
      <c r="G173" s="220"/>
      <c r="H173" s="220"/>
      <c r="I173" s="220"/>
    </row>
    <row r="174" spans="1:10" s="73" customFormat="1" ht="27.75" x14ac:dyDescent="0.65">
      <c r="A174" s="525" t="s">
        <v>224</v>
      </c>
      <c r="B174" s="525"/>
      <c r="C174" s="525"/>
      <c r="D174" s="525"/>
      <c r="E174" s="525"/>
      <c r="F174" s="525"/>
      <c r="G174" s="241"/>
      <c r="H174" s="241"/>
      <c r="I174" s="241"/>
      <c r="J174" s="242"/>
    </row>
    <row r="175" spans="1:10" s="73" customFormat="1" ht="27.75" x14ac:dyDescent="0.65">
      <c r="A175" s="525" t="s">
        <v>285</v>
      </c>
      <c r="B175" s="525"/>
      <c r="C175" s="525"/>
      <c r="D175" s="525"/>
      <c r="E175" s="525"/>
      <c r="F175" s="525"/>
      <c r="G175" s="241"/>
      <c r="H175" s="241"/>
      <c r="I175" s="241"/>
      <c r="J175" s="242"/>
    </row>
    <row r="176" spans="1:10" s="73" customFormat="1" ht="27.75" x14ac:dyDescent="0.65">
      <c r="A176" s="525" t="s">
        <v>1542</v>
      </c>
      <c r="B176" s="525"/>
      <c r="C176" s="525"/>
      <c r="D176" s="525"/>
      <c r="E176" s="525"/>
      <c r="F176" s="525"/>
      <c r="G176" s="243"/>
      <c r="H176" s="243"/>
      <c r="I176" s="243"/>
      <c r="J176" s="242"/>
    </row>
    <row r="177" spans="1:17" ht="43.5" x14ac:dyDescent="0.5">
      <c r="A177" s="529" t="s">
        <v>110</v>
      </c>
      <c r="B177" s="529"/>
      <c r="C177" s="191" t="s">
        <v>106</v>
      </c>
      <c r="D177" s="191" t="s">
        <v>25</v>
      </c>
      <c r="E177" s="191" t="s">
        <v>149</v>
      </c>
      <c r="F177" s="191" t="s">
        <v>286</v>
      </c>
      <c r="G177" s="218"/>
      <c r="H177" s="218"/>
      <c r="I177" s="218"/>
      <c r="J177" s="244"/>
      <c r="O177" s="219"/>
      <c r="P177" s="222"/>
    </row>
    <row r="178" spans="1:17" x14ac:dyDescent="0.5">
      <c r="A178" s="194" t="s">
        <v>116</v>
      </c>
      <c r="B178" s="195"/>
      <c r="C178" s="196"/>
      <c r="D178" s="196"/>
      <c r="E178" s="196"/>
      <c r="F178" s="197"/>
      <c r="G178" s="220"/>
      <c r="H178" s="220"/>
      <c r="I178" s="220"/>
      <c r="J178" s="245"/>
      <c r="O178" s="221"/>
      <c r="P178" s="222"/>
    </row>
    <row r="179" spans="1:17" x14ac:dyDescent="0.5">
      <c r="A179" s="223"/>
      <c r="B179" s="200" t="s">
        <v>105</v>
      </c>
      <c r="C179" s="201"/>
      <c r="D179" s="201"/>
      <c r="E179" s="201"/>
      <c r="F179" s="202"/>
      <c r="G179" s="216"/>
      <c r="H179" s="216"/>
      <c r="I179" s="216"/>
      <c r="J179" s="216"/>
      <c r="O179" s="221"/>
      <c r="P179" s="222"/>
    </row>
    <row r="180" spans="1:17" x14ac:dyDescent="0.5">
      <c r="A180" s="199"/>
      <c r="B180" s="200" t="s">
        <v>117</v>
      </c>
      <c r="C180" s="204"/>
      <c r="D180" s="204"/>
      <c r="E180" s="204"/>
      <c r="F180" s="226"/>
      <c r="G180" s="220"/>
      <c r="H180" s="220"/>
      <c r="I180" s="220"/>
      <c r="J180" s="245"/>
      <c r="O180" s="221"/>
      <c r="P180" s="222"/>
    </row>
    <row r="181" spans="1:17" x14ac:dyDescent="0.5">
      <c r="A181" s="199"/>
      <c r="B181" s="200" t="s">
        <v>118</v>
      </c>
      <c r="C181" s="204"/>
      <c r="D181" s="204"/>
      <c r="E181" s="204"/>
      <c r="F181" s="226"/>
      <c r="G181" s="220"/>
      <c r="H181" s="220"/>
      <c r="I181" s="220"/>
      <c r="J181" s="245"/>
      <c r="O181" s="221"/>
      <c r="P181" s="227"/>
    </row>
    <row r="182" spans="1:17" x14ac:dyDescent="0.5">
      <c r="A182" s="199"/>
      <c r="B182" s="200" t="s">
        <v>76</v>
      </c>
      <c r="C182" s="204"/>
      <c r="D182" s="204"/>
      <c r="E182" s="204"/>
      <c r="F182" s="226"/>
      <c r="G182" s="220"/>
      <c r="H182" s="220"/>
      <c r="I182" s="220"/>
      <c r="J182" s="245"/>
      <c r="O182" s="221"/>
      <c r="P182" s="227"/>
      <c r="Q182" s="189"/>
    </row>
    <row r="183" spans="1:17" x14ac:dyDescent="0.5">
      <c r="A183" s="199"/>
      <c r="B183" s="200" t="s">
        <v>98</v>
      </c>
      <c r="C183" s="246">
        <f>SUM([5]รวมปี!$C$264:$C$270)</f>
        <v>340000</v>
      </c>
      <c r="D183" s="204">
        <f>SUM(E183:F183)</f>
        <v>282305</v>
      </c>
      <c r="E183" s="204">
        <v>0</v>
      </c>
      <c r="F183" s="268">
        <f>SUM([5]รวมปี!$S$266:$S$270)</f>
        <v>282305</v>
      </c>
      <c r="G183" s="220"/>
      <c r="H183" s="220"/>
      <c r="I183" s="220"/>
      <c r="J183" s="245"/>
      <c r="O183" s="221"/>
      <c r="P183" s="227"/>
    </row>
    <row r="184" spans="1:17" x14ac:dyDescent="0.5">
      <c r="A184" s="199"/>
      <c r="B184" s="200" t="s">
        <v>75</v>
      </c>
      <c r="C184" s="204"/>
      <c r="D184" s="204"/>
      <c r="E184" s="204"/>
      <c r="F184" s="204"/>
      <c r="G184" s="220"/>
      <c r="H184" s="220"/>
      <c r="I184" s="220"/>
      <c r="J184" s="245"/>
      <c r="O184" s="221"/>
      <c r="P184" s="227"/>
      <c r="Q184" s="239"/>
    </row>
    <row r="185" spans="1:17" x14ac:dyDescent="0.5">
      <c r="A185" s="199"/>
      <c r="B185" s="200" t="s">
        <v>119</v>
      </c>
      <c r="C185" s="204"/>
      <c r="D185" s="204"/>
      <c r="E185" s="204"/>
      <c r="F185" s="226"/>
      <c r="G185" s="220"/>
      <c r="H185" s="220"/>
      <c r="I185" s="220"/>
      <c r="J185" s="245"/>
      <c r="O185" s="221"/>
      <c r="P185" s="227"/>
      <c r="Q185" s="233"/>
    </row>
    <row r="186" spans="1:17" x14ac:dyDescent="0.5">
      <c r="A186" s="199"/>
      <c r="B186" s="200" t="s">
        <v>121</v>
      </c>
      <c r="C186" s="204"/>
      <c r="D186" s="204"/>
      <c r="E186" s="204"/>
      <c r="F186" s="226"/>
      <c r="G186" s="220"/>
      <c r="H186" s="220"/>
      <c r="I186" s="220"/>
      <c r="J186" s="245"/>
      <c r="O186" s="221"/>
      <c r="P186" s="227"/>
    </row>
    <row r="187" spans="1:17" x14ac:dyDescent="0.5">
      <c r="A187" s="199"/>
      <c r="B187" s="200" t="s">
        <v>120</v>
      </c>
      <c r="C187" s="204"/>
      <c r="D187" s="204"/>
      <c r="E187" s="204"/>
      <c r="F187" s="226"/>
      <c r="G187" s="220"/>
      <c r="H187" s="220"/>
      <c r="I187" s="220"/>
      <c r="J187" s="245"/>
      <c r="N187" s="233"/>
      <c r="O187" s="221"/>
      <c r="P187" s="227"/>
      <c r="Q187" s="233"/>
    </row>
    <row r="188" spans="1:17" x14ac:dyDescent="0.5">
      <c r="A188" s="199"/>
      <c r="B188" s="200" t="s">
        <v>129</v>
      </c>
      <c r="C188" s="226"/>
      <c r="D188" s="204"/>
      <c r="E188" s="204"/>
      <c r="F188" s="226"/>
      <c r="G188" s="220"/>
      <c r="H188" s="220"/>
      <c r="I188" s="220"/>
      <c r="J188" s="245"/>
      <c r="O188" s="205"/>
      <c r="P188" s="227"/>
    </row>
    <row r="189" spans="1:17" x14ac:dyDescent="0.5">
      <c r="A189" s="199"/>
      <c r="B189" s="200" t="s">
        <v>130</v>
      </c>
      <c r="C189" s="228"/>
      <c r="D189" s="204"/>
      <c r="E189" s="206"/>
      <c r="F189" s="228"/>
      <c r="G189" s="220"/>
      <c r="H189" s="220"/>
      <c r="I189" s="220"/>
      <c r="J189" s="245"/>
      <c r="O189" s="205"/>
      <c r="P189" s="227"/>
    </row>
    <row r="190" spans="1:17" ht="22.5" thickBot="1" x14ac:dyDescent="0.55000000000000004">
      <c r="A190" s="186"/>
      <c r="B190" s="187" t="s">
        <v>25</v>
      </c>
      <c r="C190" s="188">
        <f>SUM(C180:C189)</f>
        <v>340000</v>
      </c>
      <c r="D190" s="188">
        <f>SUM(D181:D189)</f>
        <v>282305</v>
      </c>
      <c r="E190" s="188">
        <f>SUM(E180:E189)</f>
        <v>0</v>
      </c>
      <c r="F190" s="274">
        <f>SUM(F180:F189)</f>
        <v>282305</v>
      </c>
      <c r="G190" s="209"/>
      <c r="H190" s="209"/>
      <c r="I190" s="209"/>
      <c r="J190" s="245"/>
      <c r="O190" s="229"/>
      <c r="P190" s="227"/>
    </row>
    <row r="191" spans="1:17" ht="22.5" thickTop="1" x14ac:dyDescent="0.5">
      <c r="A191" s="194" t="s">
        <v>122</v>
      </c>
      <c r="B191" s="195"/>
      <c r="C191" s="230"/>
      <c r="D191" s="230"/>
      <c r="E191" s="231"/>
      <c r="F191" s="232"/>
      <c r="G191" s="220"/>
      <c r="H191" s="220"/>
      <c r="I191" s="220"/>
    </row>
    <row r="192" spans="1:17" x14ac:dyDescent="0.5">
      <c r="A192" s="199"/>
      <c r="B192" s="200" t="s">
        <v>123</v>
      </c>
      <c r="C192" s="204">
        <f t="shared" ref="C192:D200" si="21">C158</f>
        <v>600000</v>
      </c>
      <c r="D192" s="204">
        <f t="shared" si="21"/>
        <v>961869.2</v>
      </c>
      <c r="E192" s="234"/>
      <c r="F192" s="220"/>
      <c r="G192" s="220"/>
      <c r="H192" s="220"/>
      <c r="I192" s="220"/>
    </row>
    <row r="193" spans="1:9" x14ac:dyDescent="0.5">
      <c r="A193" s="199"/>
      <c r="B193" s="200" t="s">
        <v>217</v>
      </c>
      <c r="C193" s="204">
        <f t="shared" si="21"/>
        <v>347300</v>
      </c>
      <c r="D193" s="204">
        <f t="shared" si="21"/>
        <v>557854.75</v>
      </c>
      <c r="E193" s="234"/>
      <c r="F193" s="220"/>
      <c r="G193" s="220"/>
      <c r="H193" s="220"/>
      <c r="I193" s="220"/>
    </row>
    <row r="194" spans="1:9" x14ac:dyDescent="0.5">
      <c r="A194" s="199"/>
      <c r="B194" s="200" t="s">
        <v>131</v>
      </c>
      <c r="C194" s="204">
        <f t="shared" si="21"/>
        <v>200000</v>
      </c>
      <c r="D194" s="204">
        <f t="shared" si="21"/>
        <v>424113.83999999997</v>
      </c>
      <c r="E194" s="234"/>
      <c r="F194" s="220"/>
      <c r="G194" s="220"/>
      <c r="H194" s="220"/>
      <c r="I194" s="220"/>
    </row>
    <row r="195" spans="1:9" x14ac:dyDescent="0.5">
      <c r="A195" s="199"/>
      <c r="B195" s="236" t="s">
        <v>132</v>
      </c>
      <c r="C195" s="204">
        <f t="shared" si="21"/>
        <v>0</v>
      </c>
      <c r="D195" s="204">
        <f t="shared" si="21"/>
        <v>0</v>
      </c>
      <c r="E195" s="234"/>
      <c r="F195" s="220"/>
      <c r="G195" s="220"/>
      <c r="H195" s="220"/>
      <c r="I195" s="220"/>
    </row>
    <row r="196" spans="1:9" x14ac:dyDescent="0.5">
      <c r="A196" s="199"/>
      <c r="B196" s="200" t="s">
        <v>124</v>
      </c>
      <c r="C196" s="204">
        <f t="shared" si="21"/>
        <v>10000</v>
      </c>
      <c r="D196" s="204">
        <f t="shared" si="21"/>
        <v>61060</v>
      </c>
      <c r="E196" s="234"/>
      <c r="F196" s="220"/>
      <c r="G196" s="220"/>
      <c r="H196" s="220"/>
      <c r="I196" s="220"/>
    </row>
    <row r="197" spans="1:9" x14ac:dyDescent="0.5">
      <c r="A197" s="199"/>
      <c r="B197" s="200" t="s">
        <v>125</v>
      </c>
      <c r="C197" s="204">
        <f t="shared" si="21"/>
        <v>0</v>
      </c>
      <c r="D197" s="204">
        <f t="shared" si="21"/>
        <v>0</v>
      </c>
      <c r="E197" s="234"/>
      <c r="F197" s="220"/>
      <c r="G197" s="220"/>
      <c r="H197" s="220"/>
      <c r="I197" s="220"/>
    </row>
    <row r="198" spans="1:9" x14ac:dyDescent="0.5">
      <c r="A198" s="199"/>
      <c r="B198" s="200" t="s">
        <v>126</v>
      </c>
      <c r="C198" s="268">
        <f t="shared" si="21"/>
        <v>17150000</v>
      </c>
      <c r="D198" s="268">
        <f t="shared" si="21"/>
        <v>18607944.840000004</v>
      </c>
      <c r="E198" s="234"/>
      <c r="F198" s="220"/>
      <c r="G198" s="220"/>
      <c r="H198" s="220"/>
      <c r="I198" s="220"/>
    </row>
    <row r="199" spans="1:9" x14ac:dyDescent="0.5">
      <c r="A199" s="199"/>
      <c r="B199" s="200" t="s">
        <v>127</v>
      </c>
      <c r="C199" s="204">
        <f t="shared" si="21"/>
        <v>6500000</v>
      </c>
      <c r="D199" s="204">
        <f t="shared" si="21"/>
        <v>7030932</v>
      </c>
      <c r="E199" s="234"/>
      <c r="F199" s="220"/>
      <c r="G199" s="220"/>
      <c r="H199" s="220"/>
      <c r="I199" s="220"/>
    </row>
    <row r="200" spans="1:9" x14ac:dyDescent="0.5">
      <c r="A200" s="199"/>
      <c r="B200" s="200" t="s">
        <v>128</v>
      </c>
      <c r="C200" s="204">
        <f t="shared" si="21"/>
        <v>0</v>
      </c>
      <c r="D200" s="269">
        <f t="shared" si="21"/>
        <v>13502864.5</v>
      </c>
      <c r="E200" s="234"/>
      <c r="F200" s="220"/>
      <c r="G200" s="220"/>
      <c r="H200" s="220"/>
      <c r="I200" s="220"/>
    </row>
    <row r="201" spans="1:9" ht="22.5" thickBot="1" x14ac:dyDescent="0.55000000000000004">
      <c r="A201" s="186"/>
      <c r="B201" s="187" t="s">
        <v>133</v>
      </c>
      <c r="C201" s="270">
        <f>SUM(C192:C200)</f>
        <v>24807300</v>
      </c>
      <c r="D201" s="270">
        <f>SUM(D192:D200)</f>
        <v>41146639.130000003</v>
      </c>
      <c r="E201" s="234"/>
      <c r="F201" s="220"/>
      <c r="G201" s="220"/>
      <c r="H201" s="220"/>
      <c r="I201" s="220"/>
    </row>
    <row r="202" spans="1:9" ht="22.5" thickTop="1" x14ac:dyDescent="0.5">
      <c r="A202" s="207"/>
      <c r="B202" s="208"/>
      <c r="C202" s="237"/>
      <c r="D202" s="237"/>
      <c r="E202" s="237"/>
      <c r="F202" s="220"/>
      <c r="G202" s="220"/>
      <c r="H202" s="220"/>
      <c r="I202" s="220"/>
    </row>
    <row r="203" spans="1:9" x14ac:dyDescent="0.5">
      <c r="A203" s="207"/>
      <c r="B203" s="208"/>
      <c r="C203" s="237"/>
      <c r="D203" s="237"/>
      <c r="E203" s="237"/>
      <c r="F203" s="220"/>
      <c r="G203" s="220"/>
      <c r="H203" s="220"/>
      <c r="I203" s="220"/>
    </row>
    <row r="204" spans="1:9" x14ac:dyDescent="0.5">
      <c r="A204" s="207"/>
      <c r="B204" s="208"/>
      <c r="C204" s="237"/>
      <c r="D204" s="237"/>
      <c r="E204" s="237"/>
      <c r="F204" s="220"/>
      <c r="G204" s="220"/>
      <c r="H204" s="220"/>
      <c r="I204" s="220"/>
    </row>
    <row r="205" spans="1:9" x14ac:dyDescent="0.5">
      <c r="A205" s="207"/>
      <c r="B205" s="208"/>
      <c r="C205" s="237"/>
      <c r="D205" s="237"/>
      <c r="E205" s="237"/>
      <c r="F205" s="220"/>
      <c r="G205" s="220"/>
      <c r="H205" s="220"/>
      <c r="I205" s="220"/>
    </row>
    <row r="206" spans="1:9" x14ac:dyDescent="0.5">
      <c r="A206" s="207"/>
      <c r="B206" s="208"/>
      <c r="C206" s="237"/>
      <c r="D206" s="237"/>
      <c r="E206" s="237"/>
      <c r="F206" s="220"/>
      <c r="G206" s="220"/>
      <c r="H206" s="220"/>
      <c r="I206" s="220"/>
    </row>
    <row r="207" spans="1:9" x14ac:dyDescent="0.5">
      <c r="A207" s="207"/>
      <c r="B207" s="208"/>
      <c r="C207" s="237"/>
      <c r="D207" s="237"/>
      <c r="E207" s="237"/>
      <c r="F207" s="220"/>
      <c r="G207" s="220"/>
      <c r="H207" s="220"/>
      <c r="I207" s="220"/>
    </row>
    <row r="208" spans="1:9" x14ac:dyDescent="0.5">
      <c r="A208" s="207"/>
      <c r="B208" s="208"/>
      <c r="C208" s="237"/>
      <c r="D208" s="237"/>
      <c r="E208" s="237"/>
      <c r="F208" s="220"/>
      <c r="G208" s="220"/>
      <c r="H208" s="220"/>
      <c r="I208" s="220"/>
    </row>
    <row r="209" spans="1:17" s="73" customFormat="1" ht="27.75" x14ac:dyDescent="0.65">
      <c r="A209" s="525" t="s">
        <v>224</v>
      </c>
      <c r="B209" s="525"/>
      <c r="C209" s="525"/>
      <c r="D209" s="525"/>
      <c r="E209" s="525"/>
      <c r="F209" s="525"/>
      <c r="G209" s="525"/>
      <c r="H209" s="525"/>
      <c r="I209" s="525"/>
      <c r="J209" s="528"/>
    </row>
    <row r="210" spans="1:17" s="73" customFormat="1" ht="27.75" x14ac:dyDescent="0.65">
      <c r="A210" s="525" t="s">
        <v>158</v>
      </c>
      <c r="B210" s="525"/>
      <c r="C210" s="525"/>
      <c r="D210" s="525"/>
      <c r="E210" s="525"/>
      <c r="F210" s="525"/>
      <c r="G210" s="525"/>
      <c r="H210" s="525"/>
      <c r="I210" s="525"/>
      <c r="J210" s="528"/>
    </row>
    <row r="211" spans="1:17" s="73" customFormat="1" ht="27.75" x14ac:dyDescent="0.65">
      <c r="A211" s="527" t="s">
        <v>1542</v>
      </c>
      <c r="B211" s="527"/>
      <c r="C211" s="527"/>
      <c r="D211" s="527"/>
      <c r="E211" s="527"/>
      <c r="F211" s="527"/>
      <c r="G211" s="527"/>
      <c r="H211" s="527"/>
      <c r="I211" s="527"/>
      <c r="J211" s="528"/>
    </row>
    <row r="212" spans="1:17" x14ac:dyDescent="0.5">
      <c r="A212" s="529" t="s">
        <v>110</v>
      </c>
      <c r="B212" s="529"/>
      <c r="C212" s="191" t="s">
        <v>106</v>
      </c>
      <c r="D212" s="191" t="s">
        <v>25</v>
      </c>
      <c r="E212" s="191" t="s">
        <v>149</v>
      </c>
      <c r="F212" s="191" t="s">
        <v>102</v>
      </c>
      <c r="G212" s="191" t="s">
        <v>154</v>
      </c>
      <c r="H212" s="191" t="s">
        <v>155</v>
      </c>
      <c r="I212" s="191"/>
      <c r="J212" s="247" t="s">
        <v>156</v>
      </c>
      <c r="O212" s="219"/>
      <c r="P212" s="222"/>
    </row>
    <row r="213" spans="1:17" x14ac:dyDescent="0.5">
      <c r="A213" s="194" t="s">
        <v>116</v>
      </c>
      <c r="B213" s="195"/>
      <c r="C213" s="196"/>
      <c r="D213" s="196"/>
      <c r="E213" s="196"/>
      <c r="F213" s="197"/>
      <c r="G213" s="197"/>
      <c r="H213" s="197"/>
      <c r="I213" s="197"/>
      <c r="J213" s="248"/>
      <c r="O213" s="221"/>
      <c r="P213" s="222"/>
    </row>
    <row r="214" spans="1:17" x14ac:dyDescent="0.5">
      <c r="A214" s="223"/>
      <c r="B214" s="200" t="s">
        <v>105</v>
      </c>
      <c r="C214" s="201"/>
      <c r="D214" s="201"/>
      <c r="E214" s="201"/>
      <c r="F214" s="202"/>
      <c r="G214" s="238"/>
      <c r="H214" s="238"/>
      <c r="I214" s="238"/>
      <c r="J214" s="238"/>
      <c r="O214" s="221"/>
      <c r="P214" s="222"/>
    </row>
    <row r="215" spans="1:17" x14ac:dyDescent="0.5">
      <c r="A215" s="199"/>
      <c r="B215" s="200" t="s">
        <v>117</v>
      </c>
      <c r="C215" s="204"/>
      <c r="D215" s="204"/>
      <c r="E215" s="204"/>
      <c r="F215" s="226"/>
      <c r="G215" s="226"/>
      <c r="H215" s="226"/>
      <c r="I215" s="226"/>
      <c r="J215" s="249"/>
      <c r="O215" s="221"/>
      <c r="P215" s="222"/>
    </row>
    <row r="216" spans="1:17" x14ac:dyDescent="0.5">
      <c r="A216" s="199"/>
      <c r="B216" s="200" t="s">
        <v>118</v>
      </c>
      <c r="C216" s="204">
        <f>SUM([5]รวมปี!$C$275:$C$279)</f>
        <v>978000</v>
      </c>
      <c r="D216" s="204">
        <f>SUM(E216:J216)</f>
        <v>914570</v>
      </c>
      <c r="E216" s="204">
        <f>SUM([5]รวมปี!$S$275:$S$279)</f>
        <v>914570</v>
      </c>
      <c r="F216" s="226"/>
      <c r="G216" s="226"/>
      <c r="H216" s="226"/>
      <c r="I216" s="226"/>
      <c r="J216" s="249"/>
      <c r="O216" s="221"/>
      <c r="P216" s="227"/>
    </row>
    <row r="217" spans="1:17" x14ac:dyDescent="0.5">
      <c r="A217" s="199"/>
      <c r="B217" s="200" t="s">
        <v>76</v>
      </c>
      <c r="C217" s="204">
        <f>SUM([5]รวมปี!$C$282:$C$286)</f>
        <v>256800</v>
      </c>
      <c r="D217" s="204">
        <f t="shared" ref="D217:D222" si="22">SUM(E217:J217)</f>
        <v>211312</v>
      </c>
      <c r="E217" s="204">
        <f>SUM([5]รวมปี!$S$282:$S$286)</f>
        <v>211312</v>
      </c>
      <c r="F217" s="226"/>
      <c r="G217" s="226"/>
      <c r="H217" s="226"/>
      <c r="I217" s="226"/>
      <c r="J217" s="249"/>
      <c r="O217" s="221"/>
      <c r="P217" s="227"/>
      <c r="Q217" s="189"/>
    </row>
    <row r="218" spans="1:17" x14ac:dyDescent="0.5">
      <c r="A218" s="199"/>
      <c r="B218" s="200" t="s">
        <v>98</v>
      </c>
      <c r="C218" s="246">
        <f>SUM([5]รวมปี!$C$289:$C$295)+SUM([5]รวมปี!$C$318)</f>
        <v>1611000</v>
      </c>
      <c r="D218" s="204">
        <f t="shared" si="22"/>
        <v>1529444</v>
      </c>
      <c r="E218" s="204">
        <f>SUM([5]รวมปี!$S$289:$S$295)</f>
        <v>9444</v>
      </c>
      <c r="F218" s="226"/>
      <c r="G218" s="226"/>
      <c r="H218" s="286">
        <f>[5]รวมปี!$S$318</f>
        <v>1520000</v>
      </c>
      <c r="I218" s="226"/>
      <c r="J218" s="249"/>
      <c r="O218" s="221"/>
      <c r="P218" s="227"/>
    </row>
    <row r="219" spans="1:17" x14ac:dyDescent="0.5">
      <c r="A219" s="199"/>
      <c r="B219" s="200" t="s">
        <v>75</v>
      </c>
      <c r="C219" s="204">
        <f>SUM([5]รวมปี!$C$297:$C$300)</f>
        <v>210000</v>
      </c>
      <c r="D219" s="204">
        <f t="shared" si="22"/>
        <v>200328</v>
      </c>
      <c r="E219" s="204">
        <f>SUM([5]รวมปี!$S$297:$S$300)</f>
        <v>200328</v>
      </c>
      <c r="F219" s="226"/>
      <c r="G219" s="226"/>
      <c r="H219" s="226"/>
      <c r="I219" s="226"/>
      <c r="J219" s="249"/>
      <c r="O219" s="221"/>
      <c r="P219" s="227"/>
      <c r="Q219" s="239"/>
    </row>
    <row r="220" spans="1:17" x14ac:dyDescent="0.5">
      <c r="A220" s="199"/>
      <c r="B220" s="200" t="s">
        <v>119</v>
      </c>
      <c r="C220" s="204"/>
      <c r="D220" s="204"/>
      <c r="E220" s="204"/>
      <c r="F220" s="226"/>
      <c r="G220" s="226"/>
      <c r="H220" s="226"/>
      <c r="I220" s="226"/>
      <c r="J220" s="249"/>
      <c r="O220" s="221"/>
      <c r="P220" s="227"/>
      <c r="Q220" s="233"/>
    </row>
    <row r="221" spans="1:17" x14ac:dyDescent="0.5">
      <c r="A221" s="199"/>
      <c r="B221" s="200" t="s">
        <v>121</v>
      </c>
      <c r="C221" s="204">
        <f>SUM([5]รวมปี!$C$303)</f>
        <v>12000</v>
      </c>
      <c r="D221" s="204">
        <f t="shared" si="22"/>
        <v>12000</v>
      </c>
      <c r="E221" s="204">
        <f>[5]รวมปี!$S$303</f>
        <v>12000</v>
      </c>
      <c r="F221" s="226"/>
      <c r="G221" s="226"/>
      <c r="H221" s="226"/>
      <c r="I221" s="226"/>
      <c r="J221" s="249"/>
      <c r="O221" s="221"/>
      <c r="P221" s="227"/>
    </row>
    <row r="222" spans="1:17" x14ac:dyDescent="0.5">
      <c r="A222" s="199"/>
      <c r="B222" s="200" t="s">
        <v>120</v>
      </c>
      <c r="C222" s="204">
        <f>SUM([5]รวมปี!$C$305:$C$307)+SUM([5]รวมปี!$C$312:$C$313)</f>
        <v>1133700</v>
      </c>
      <c r="D222" s="204">
        <f t="shared" si="22"/>
        <v>1105740</v>
      </c>
      <c r="E222" s="204">
        <f>SUM([5]รวมปี!$S$305:$S$307)</f>
        <v>434840</v>
      </c>
      <c r="F222" s="250">
        <f>SUM([5]รวมปี!$S$312:$S$313)</f>
        <v>670900</v>
      </c>
      <c r="G222" s="226"/>
      <c r="H222" s="226"/>
      <c r="I222" s="226"/>
      <c r="J222" s="249"/>
      <c r="N222" s="233"/>
      <c r="O222" s="221"/>
      <c r="P222" s="227"/>
      <c r="Q222" s="233"/>
    </row>
    <row r="223" spans="1:17" x14ac:dyDescent="0.5">
      <c r="A223" s="199"/>
      <c r="B223" s="200" t="s">
        <v>129</v>
      </c>
      <c r="C223" s="226"/>
      <c r="D223" s="204"/>
      <c r="E223" s="204"/>
      <c r="F223" s="226"/>
      <c r="G223" s="226"/>
      <c r="H223" s="226"/>
      <c r="I223" s="226"/>
      <c r="J223" s="249"/>
      <c r="O223" s="205"/>
      <c r="P223" s="227"/>
    </row>
    <row r="224" spans="1:17" x14ac:dyDescent="0.5">
      <c r="A224" s="199"/>
      <c r="B224" s="200" t="s">
        <v>130</v>
      </c>
      <c r="C224" s="228"/>
      <c r="D224" s="204"/>
      <c r="E224" s="206"/>
      <c r="F224" s="228"/>
      <c r="G224" s="228"/>
      <c r="H224" s="228"/>
      <c r="I224" s="228"/>
      <c r="J224" s="251"/>
      <c r="O224" s="205"/>
      <c r="P224" s="227"/>
    </row>
    <row r="225" spans="1:16" ht="22.5" thickBot="1" x14ac:dyDescent="0.55000000000000004">
      <c r="A225" s="186"/>
      <c r="B225" s="187" t="s">
        <v>25</v>
      </c>
      <c r="C225" s="188">
        <f>SUM(C215:C224)</f>
        <v>4201500</v>
      </c>
      <c r="D225" s="274">
        <f>SUM(D216:D224)</f>
        <v>3973394</v>
      </c>
      <c r="E225" s="274">
        <f t="shared" ref="E225:J225" si="23">SUM(E215:E224)</f>
        <v>1782494</v>
      </c>
      <c r="F225" s="240">
        <f t="shared" si="23"/>
        <v>670900</v>
      </c>
      <c r="G225" s="188">
        <f t="shared" si="23"/>
        <v>0</v>
      </c>
      <c r="H225" s="276">
        <f t="shared" si="23"/>
        <v>1520000</v>
      </c>
      <c r="I225" s="188"/>
      <c r="J225" s="252">
        <f t="shared" si="23"/>
        <v>0</v>
      </c>
      <c r="O225" s="229"/>
      <c r="P225" s="227"/>
    </row>
    <row r="226" spans="1:16" ht="22.5" thickTop="1" x14ac:dyDescent="0.5">
      <c r="A226" s="194" t="s">
        <v>122</v>
      </c>
      <c r="B226" s="195"/>
      <c r="C226" s="230"/>
      <c r="D226" s="230"/>
      <c r="E226" s="231"/>
      <c r="F226" s="232"/>
      <c r="G226" s="232"/>
      <c r="H226" s="232"/>
      <c r="I226" s="220"/>
    </row>
    <row r="227" spans="1:16" x14ac:dyDescent="0.5">
      <c r="A227" s="199"/>
      <c r="B227" s="200" t="s">
        <v>123</v>
      </c>
      <c r="C227" s="204">
        <f t="shared" ref="C227:D235" si="24">C192</f>
        <v>600000</v>
      </c>
      <c r="D227" s="204">
        <f t="shared" si="24"/>
        <v>961869.2</v>
      </c>
      <c r="E227" s="234"/>
      <c r="F227" s="220"/>
      <c r="G227" s="220"/>
      <c r="H227" s="220"/>
      <c r="I227" s="220"/>
    </row>
    <row r="228" spans="1:16" x14ac:dyDescent="0.5">
      <c r="A228" s="199"/>
      <c r="B228" s="200" t="s">
        <v>217</v>
      </c>
      <c r="C228" s="204">
        <f t="shared" si="24"/>
        <v>347300</v>
      </c>
      <c r="D228" s="204">
        <f t="shared" si="24"/>
        <v>557854.75</v>
      </c>
      <c r="E228" s="234"/>
      <c r="F228" s="220"/>
      <c r="G228" s="220"/>
      <c r="H228" s="220"/>
      <c r="I228" s="220"/>
    </row>
    <row r="229" spans="1:16" x14ac:dyDescent="0.5">
      <c r="A229" s="199"/>
      <c r="B229" s="200" t="s">
        <v>131</v>
      </c>
      <c r="C229" s="204">
        <f t="shared" si="24"/>
        <v>200000</v>
      </c>
      <c r="D229" s="204">
        <f t="shared" si="24"/>
        <v>424113.83999999997</v>
      </c>
      <c r="E229" s="234"/>
      <c r="F229" s="220"/>
      <c r="G229" s="220"/>
      <c r="H229" s="220"/>
      <c r="I229" s="220"/>
    </row>
    <row r="230" spans="1:16" x14ac:dyDescent="0.5">
      <c r="A230" s="199"/>
      <c r="B230" s="236" t="s">
        <v>132</v>
      </c>
      <c r="C230" s="204">
        <f t="shared" si="24"/>
        <v>0</v>
      </c>
      <c r="D230" s="204">
        <f t="shared" si="24"/>
        <v>0</v>
      </c>
      <c r="E230" s="234"/>
      <c r="F230" s="220"/>
      <c r="G230" s="220"/>
      <c r="H230" s="220"/>
      <c r="I230" s="220"/>
    </row>
    <row r="231" spans="1:16" x14ac:dyDescent="0.5">
      <c r="A231" s="199"/>
      <c r="B231" s="200" t="s">
        <v>124</v>
      </c>
      <c r="C231" s="204">
        <f t="shared" si="24"/>
        <v>10000</v>
      </c>
      <c r="D231" s="204">
        <f t="shared" si="24"/>
        <v>61060</v>
      </c>
      <c r="E231" s="234"/>
      <c r="F231" s="220"/>
      <c r="G231" s="220"/>
      <c r="H231" s="220"/>
      <c r="I231" s="220"/>
    </row>
    <row r="232" spans="1:16" x14ac:dyDescent="0.5">
      <c r="A232" s="199"/>
      <c r="B232" s="200" t="s">
        <v>125</v>
      </c>
      <c r="C232" s="204">
        <f t="shared" si="24"/>
        <v>0</v>
      </c>
      <c r="D232" s="204">
        <f t="shared" si="24"/>
        <v>0</v>
      </c>
      <c r="E232" s="234"/>
      <c r="F232" s="220"/>
      <c r="G232" s="220"/>
      <c r="H232" s="220"/>
      <c r="I232" s="220"/>
    </row>
    <row r="233" spans="1:16" x14ac:dyDescent="0.5">
      <c r="A233" s="199"/>
      <c r="B233" s="200" t="s">
        <v>126</v>
      </c>
      <c r="C233" s="268">
        <f t="shared" si="24"/>
        <v>17150000</v>
      </c>
      <c r="D233" s="268">
        <f t="shared" si="24"/>
        <v>18607944.840000004</v>
      </c>
      <c r="E233" s="234"/>
      <c r="F233" s="220"/>
      <c r="G233" s="220"/>
      <c r="H233" s="220"/>
      <c r="I233" s="220"/>
    </row>
    <row r="234" spans="1:16" x14ac:dyDescent="0.5">
      <c r="A234" s="199"/>
      <c r="B234" s="200" t="s">
        <v>127</v>
      </c>
      <c r="C234" s="204">
        <f t="shared" si="24"/>
        <v>6500000</v>
      </c>
      <c r="D234" s="204">
        <f t="shared" si="24"/>
        <v>7030932</v>
      </c>
      <c r="E234" s="234"/>
      <c r="F234" s="220"/>
      <c r="G234" s="220"/>
      <c r="H234" s="220"/>
      <c r="I234" s="220"/>
    </row>
    <row r="235" spans="1:16" x14ac:dyDescent="0.5">
      <c r="A235" s="199"/>
      <c r="B235" s="200" t="s">
        <v>128</v>
      </c>
      <c r="C235" s="204">
        <f t="shared" si="24"/>
        <v>0</v>
      </c>
      <c r="D235" s="269">
        <f t="shared" si="24"/>
        <v>13502864.5</v>
      </c>
      <c r="E235" s="234"/>
      <c r="F235" s="220"/>
      <c r="G235" s="220"/>
      <c r="H235" s="220"/>
      <c r="I235" s="220"/>
    </row>
    <row r="236" spans="1:16" ht="22.5" thickBot="1" x14ac:dyDescent="0.55000000000000004">
      <c r="A236" s="186"/>
      <c r="B236" s="187" t="s">
        <v>133</v>
      </c>
      <c r="C236" s="270">
        <f>SUM(C227:C235)</f>
        <v>24807300</v>
      </c>
      <c r="D236" s="270">
        <f>SUM(D227:D235)</f>
        <v>41146639.130000003</v>
      </c>
      <c r="E236" s="234"/>
      <c r="F236" s="220"/>
      <c r="G236" s="220"/>
      <c r="H236" s="220"/>
      <c r="I236" s="220"/>
    </row>
    <row r="237" spans="1:16" ht="22.5" thickTop="1" x14ac:dyDescent="0.5">
      <c r="A237" s="207"/>
      <c r="B237" s="208"/>
      <c r="C237" s="237"/>
      <c r="D237" s="237"/>
      <c r="E237" s="237"/>
      <c r="F237" s="220"/>
      <c r="G237" s="220"/>
      <c r="H237" s="220"/>
      <c r="I237" s="220"/>
    </row>
    <row r="238" spans="1:16" x14ac:dyDescent="0.5">
      <c r="A238" s="207"/>
      <c r="B238" s="208"/>
      <c r="C238" s="237"/>
      <c r="D238" s="237"/>
      <c r="E238" s="237"/>
      <c r="F238" s="220"/>
      <c r="G238" s="220"/>
      <c r="H238" s="220"/>
      <c r="I238" s="220"/>
    </row>
    <row r="239" spans="1:16" x14ac:dyDescent="0.5">
      <c r="A239" s="207"/>
      <c r="B239" s="208"/>
      <c r="C239" s="237"/>
      <c r="D239" s="237"/>
      <c r="E239" s="237"/>
      <c r="F239" s="220"/>
      <c r="G239" s="220"/>
      <c r="H239" s="220"/>
      <c r="I239" s="220"/>
    </row>
    <row r="240" spans="1:16" x14ac:dyDescent="0.5">
      <c r="A240" s="207"/>
      <c r="B240" s="208"/>
      <c r="C240" s="237"/>
      <c r="D240" s="237"/>
      <c r="E240" s="237"/>
      <c r="F240" s="220"/>
      <c r="G240" s="220"/>
      <c r="H240" s="220"/>
      <c r="I240" s="220"/>
    </row>
    <row r="241" spans="1:17" x14ac:dyDescent="0.5">
      <c r="A241" s="207"/>
      <c r="B241" s="208"/>
      <c r="C241" s="237"/>
      <c r="D241" s="237"/>
      <c r="E241" s="237"/>
      <c r="F241" s="220"/>
      <c r="G241" s="220"/>
      <c r="H241" s="220"/>
      <c r="I241" s="220"/>
    </row>
    <row r="242" spans="1:17" x14ac:dyDescent="0.5">
      <c r="A242" s="207"/>
      <c r="B242" s="208"/>
      <c r="C242" s="237"/>
      <c r="D242" s="237"/>
      <c r="E242" s="237"/>
      <c r="F242" s="220"/>
      <c r="G242" s="220"/>
      <c r="H242" s="220"/>
      <c r="I242" s="220"/>
    </row>
    <row r="243" spans="1:17" x14ac:dyDescent="0.5">
      <c r="A243" s="207"/>
      <c r="B243" s="208"/>
      <c r="C243" s="237"/>
      <c r="D243" s="237"/>
      <c r="E243" s="237"/>
      <c r="F243" s="220"/>
      <c r="G243" s="220"/>
      <c r="H243" s="220"/>
      <c r="I243" s="220"/>
    </row>
    <row r="244" spans="1:17" s="73" customFormat="1" ht="27.75" x14ac:dyDescent="0.65">
      <c r="A244" s="525" t="s">
        <v>224</v>
      </c>
      <c r="B244" s="525"/>
      <c r="C244" s="525"/>
      <c r="D244" s="525"/>
      <c r="E244" s="525"/>
      <c r="F244" s="525"/>
      <c r="G244" s="525"/>
      <c r="H244" s="212"/>
      <c r="I244" s="212"/>
      <c r="J244" s="253"/>
    </row>
    <row r="245" spans="1:17" s="73" customFormat="1" ht="27.75" x14ac:dyDescent="0.65">
      <c r="A245" s="525" t="s">
        <v>159</v>
      </c>
      <c r="B245" s="525"/>
      <c r="C245" s="525"/>
      <c r="D245" s="525"/>
      <c r="E245" s="525"/>
      <c r="F245" s="525"/>
      <c r="G245" s="525"/>
      <c r="H245" s="212"/>
      <c r="I245" s="212"/>
      <c r="J245" s="253"/>
    </row>
    <row r="246" spans="1:17" s="73" customFormat="1" ht="27.75" x14ac:dyDescent="0.65">
      <c r="A246" s="527" t="s">
        <v>1542</v>
      </c>
      <c r="B246" s="527"/>
      <c r="C246" s="527"/>
      <c r="D246" s="527"/>
      <c r="E246" s="527"/>
      <c r="F246" s="527"/>
      <c r="G246" s="527"/>
      <c r="H246" s="214"/>
      <c r="I246" s="214"/>
      <c r="J246" s="253"/>
    </row>
    <row r="247" spans="1:17" ht="43.5" x14ac:dyDescent="0.5">
      <c r="A247" s="529" t="s">
        <v>110</v>
      </c>
      <c r="B247" s="529"/>
      <c r="C247" s="191" t="s">
        <v>106</v>
      </c>
      <c r="D247" s="191" t="s">
        <v>25</v>
      </c>
      <c r="E247" s="191" t="s">
        <v>149</v>
      </c>
      <c r="F247" s="191" t="s">
        <v>157</v>
      </c>
      <c r="G247" s="254"/>
      <c r="O247" s="219"/>
      <c r="P247" s="255"/>
    </row>
    <row r="248" spans="1:17" x14ac:dyDescent="0.5">
      <c r="A248" s="194" t="s">
        <v>116</v>
      </c>
      <c r="B248" s="195"/>
      <c r="C248" s="196"/>
      <c r="D248" s="196"/>
      <c r="E248" s="196"/>
      <c r="F248" s="197"/>
      <c r="G248" s="256"/>
      <c r="O248" s="221"/>
      <c r="P248" s="225"/>
    </row>
    <row r="249" spans="1:17" x14ac:dyDescent="0.5">
      <c r="A249" s="223"/>
      <c r="B249" s="200" t="s">
        <v>105</v>
      </c>
      <c r="C249" s="201"/>
      <c r="D249" s="201"/>
      <c r="E249" s="201"/>
      <c r="F249" s="202"/>
      <c r="O249" s="221"/>
      <c r="P249" s="222"/>
    </row>
    <row r="250" spans="1:17" x14ac:dyDescent="0.5">
      <c r="A250" s="199"/>
      <c r="B250" s="200" t="s">
        <v>117</v>
      </c>
      <c r="C250" s="204"/>
      <c r="D250" s="204"/>
      <c r="E250" s="204"/>
      <c r="F250" s="226"/>
      <c r="G250" s="256"/>
      <c r="O250" s="221"/>
      <c r="P250" s="225"/>
    </row>
    <row r="251" spans="1:17" x14ac:dyDescent="0.5">
      <c r="A251" s="199"/>
      <c r="B251" s="200" t="s">
        <v>118</v>
      </c>
      <c r="C251" s="204"/>
      <c r="D251" s="204"/>
      <c r="E251" s="204"/>
      <c r="F251" s="226"/>
      <c r="G251" s="256"/>
      <c r="O251" s="221"/>
      <c r="P251" s="225"/>
    </row>
    <row r="252" spans="1:17" x14ac:dyDescent="0.5">
      <c r="A252" s="199"/>
      <c r="B252" s="200" t="s">
        <v>76</v>
      </c>
      <c r="C252" s="204"/>
      <c r="D252" s="204"/>
      <c r="E252" s="204"/>
      <c r="F252" s="226"/>
      <c r="G252" s="256"/>
      <c r="O252" s="221"/>
      <c r="P252" s="225"/>
    </row>
    <row r="253" spans="1:17" x14ac:dyDescent="0.5">
      <c r="A253" s="199"/>
      <c r="B253" s="200" t="s">
        <v>98</v>
      </c>
      <c r="C253" s="204">
        <f>SUM([5]รวมปี!$C$325)</f>
        <v>15000</v>
      </c>
      <c r="D253" s="204">
        <f>SUM(E253:F253)</f>
        <v>12000</v>
      </c>
      <c r="E253" s="204"/>
      <c r="F253" s="226">
        <f>[5]รวมปี!$S$325</f>
        <v>12000</v>
      </c>
      <c r="G253" s="256"/>
      <c r="O253" s="221"/>
      <c r="P253" s="225"/>
      <c r="Q253" s="239"/>
    </row>
    <row r="254" spans="1:17" x14ac:dyDescent="0.5">
      <c r="A254" s="199"/>
      <c r="B254" s="200" t="s">
        <v>75</v>
      </c>
      <c r="C254" s="204"/>
      <c r="D254" s="204"/>
      <c r="E254" s="204"/>
      <c r="F254" s="226"/>
      <c r="G254" s="256"/>
      <c r="O254" s="221"/>
      <c r="P254" s="225"/>
    </row>
    <row r="255" spans="1:17" x14ac:dyDescent="0.5">
      <c r="A255" s="199"/>
      <c r="B255" s="200" t="s">
        <v>119</v>
      </c>
      <c r="C255" s="204"/>
      <c r="D255" s="204"/>
      <c r="E255" s="204"/>
      <c r="F255" s="226"/>
      <c r="G255" s="256"/>
      <c r="O255" s="221"/>
      <c r="P255" s="225"/>
    </row>
    <row r="256" spans="1:17" x14ac:dyDescent="0.5">
      <c r="A256" s="199"/>
      <c r="B256" s="200" t="s">
        <v>121</v>
      </c>
      <c r="C256" s="204"/>
      <c r="D256" s="204"/>
      <c r="E256" s="204"/>
      <c r="F256" s="226"/>
      <c r="G256" s="256"/>
      <c r="O256" s="221"/>
      <c r="P256" s="225"/>
    </row>
    <row r="257" spans="1:16" x14ac:dyDescent="0.5">
      <c r="A257" s="199"/>
      <c r="B257" s="200" t="s">
        <v>120</v>
      </c>
      <c r="C257" s="204"/>
      <c r="D257" s="204"/>
      <c r="E257" s="204"/>
      <c r="F257" s="226"/>
      <c r="G257" s="256"/>
      <c r="O257" s="221"/>
      <c r="P257" s="225"/>
    </row>
    <row r="258" spans="1:16" x14ac:dyDescent="0.5">
      <c r="A258" s="199"/>
      <c r="B258" s="200" t="s">
        <v>129</v>
      </c>
      <c r="C258" s="226"/>
      <c r="D258" s="204"/>
      <c r="E258" s="204"/>
      <c r="F258" s="226"/>
      <c r="G258" s="256"/>
      <c r="O258" s="205"/>
      <c r="P258" s="225"/>
    </row>
    <row r="259" spans="1:16" x14ac:dyDescent="0.5">
      <c r="A259" s="199"/>
      <c r="B259" s="200" t="s">
        <v>130</v>
      </c>
      <c r="C259" s="228">
        <f>SUM([5]รวมปี!$C$328:$C$334)</f>
        <v>220000</v>
      </c>
      <c r="D259" s="204">
        <f>SUM(E259:F259)</f>
        <v>220000</v>
      </c>
      <c r="E259" s="206"/>
      <c r="F259" s="228">
        <f>SUM([5]รวมปี!$S$328:$S$334)</f>
        <v>220000</v>
      </c>
      <c r="G259" s="256"/>
      <c r="O259" s="205"/>
      <c r="P259" s="225"/>
    </row>
    <row r="260" spans="1:16" ht="22.5" thickBot="1" x14ac:dyDescent="0.55000000000000004">
      <c r="A260" s="186"/>
      <c r="B260" s="187" t="s">
        <v>25</v>
      </c>
      <c r="C260" s="188">
        <f>SUM(C250:C259)</f>
        <v>235000</v>
      </c>
      <c r="D260" s="188">
        <f>SUM(D253:D259)</f>
        <v>232000</v>
      </c>
      <c r="E260" s="188">
        <f>SUM(E250:E259)</f>
        <v>0</v>
      </c>
      <c r="F260" s="274">
        <f>SUM(F250:F259)</f>
        <v>232000</v>
      </c>
      <c r="G260" s="257"/>
      <c r="O260" s="229"/>
      <c r="P260" s="225"/>
    </row>
    <row r="261" spans="1:16" ht="22.5" thickTop="1" x14ac:dyDescent="0.5">
      <c r="A261" s="194" t="s">
        <v>122</v>
      </c>
      <c r="B261" s="195"/>
      <c r="C261" s="230"/>
      <c r="D261" s="230"/>
      <c r="E261" s="231"/>
      <c r="F261" s="232"/>
      <c r="G261" s="220"/>
      <c r="H261" s="220"/>
      <c r="I261" s="220"/>
    </row>
    <row r="262" spans="1:16" x14ac:dyDescent="0.5">
      <c r="A262" s="199"/>
      <c r="B262" s="200" t="s">
        <v>123</v>
      </c>
      <c r="C262" s="204">
        <f t="shared" ref="C262:D270" si="25">C227</f>
        <v>600000</v>
      </c>
      <c r="D262" s="204">
        <f t="shared" si="25"/>
        <v>961869.2</v>
      </c>
      <c r="E262" s="234"/>
      <c r="F262" s="220"/>
      <c r="G262" s="220"/>
      <c r="H262" s="220"/>
      <c r="I262" s="220"/>
    </row>
    <row r="263" spans="1:16" x14ac:dyDescent="0.5">
      <c r="A263" s="199"/>
      <c r="B263" s="200" t="s">
        <v>217</v>
      </c>
      <c r="C263" s="204">
        <f t="shared" si="25"/>
        <v>347300</v>
      </c>
      <c r="D263" s="204">
        <f t="shared" si="25"/>
        <v>557854.75</v>
      </c>
      <c r="E263" s="234"/>
      <c r="F263" s="220"/>
      <c r="G263" s="220"/>
      <c r="H263" s="220"/>
      <c r="I263" s="220"/>
    </row>
    <row r="264" spans="1:16" x14ac:dyDescent="0.5">
      <c r="A264" s="199"/>
      <c r="B264" s="200" t="s">
        <v>131</v>
      </c>
      <c r="C264" s="204">
        <f t="shared" si="25"/>
        <v>200000</v>
      </c>
      <c r="D264" s="204">
        <f t="shared" si="25"/>
        <v>424113.83999999997</v>
      </c>
      <c r="E264" s="234"/>
      <c r="F264" s="220"/>
      <c r="G264" s="220"/>
      <c r="H264" s="220"/>
      <c r="I264" s="220"/>
    </row>
    <row r="265" spans="1:16" x14ac:dyDescent="0.5">
      <c r="A265" s="199"/>
      <c r="B265" s="236" t="s">
        <v>132</v>
      </c>
      <c r="C265" s="204">
        <f t="shared" si="25"/>
        <v>0</v>
      </c>
      <c r="D265" s="204">
        <f t="shared" si="25"/>
        <v>0</v>
      </c>
      <c r="E265" s="234"/>
      <c r="F265" s="220"/>
      <c r="G265" s="220"/>
      <c r="H265" s="220"/>
      <c r="I265" s="220"/>
    </row>
    <row r="266" spans="1:16" x14ac:dyDescent="0.5">
      <c r="A266" s="199"/>
      <c r="B266" s="200" t="s">
        <v>124</v>
      </c>
      <c r="C266" s="204">
        <f t="shared" si="25"/>
        <v>10000</v>
      </c>
      <c r="D266" s="204">
        <f t="shared" si="25"/>
        <v>61060</v>
      </c>
      <c r="E266" s="234"/>
      <c r="F266" s="220"/>
      <c r="G266" s="220"/>
      <c r="H266" s="220"/>
      <c r="I266" s="220"/>
    </row>
    <row r="267" spans="1:16" x14ac:dyDescent="0.5">
      <c r="A267" s="199"/>
      <c r="B267" s="200" t="s">
        <v>125</v>
      </c>
      <c r="C267" s="204">
        <f t="shared" si="25"/>
        <v>0</v>
      </c>
      <c r="D267" s="204">
        <f t="shared" si="25"/>
        <v>0</v>
      </c>
      <c r="E267" s="234"/>
      <c r="F267" s="220"/>
      <c r="G267" s="220"/>
      <c r="H267" s="220"/>
      <c r="I267" s="220"/>
    </row>
    <row r="268" spans="1:16" x14ac:dyDescent="0.5">
      <c r="A268" s="199"/>
      <c r="B268" s="200" t="s">
        <v>126</v>
      </c>
      <c r="C268" s="268">
        <f t="shared" si="25"/>
        <v>17150000</v>
      </c>
      <c r="D268" s="268">
        <f t="shared" si="25"/>
        <v>18607944.840000004</v>
      </c>
      <c r="E268" s="234"/>
      <c r="F268" s="220"/>
      <c r="G268" s="220"/>
      <c r="H268" s="220"/>
      <c r="I268" s="220"/>
    </row>
    <row r="269" spans="1:16" x14ac:dyDescent="0.5">
      <c r="A269" s="199"/>
      <c r="B269" s="200" t="s">
        <v>127</v>
      </c>
      <c r="C269" s="204">
        <f t="shared" si="25"/>
        <v>6500000</v>
      </c>
      <c r="D269" s="204">
        <f t="shared" si="25"/>
        <v>7030932</v>
      </c>
      <c r="E269" s="234"/>
      <c r="F269" s="220"/>
      <c r="G269" s="220"/>
      <c r="H269" s="220"/>
      <c r="I269" s="220"/>
    </row>
    <row r="270" spans="1:16" x14ac:dyDescent="0.5">
      <c r="A270" s="199"/>
      <c r="B270" s="200" t="s">
        <v>128</v>
      </c>
      <c r="C270" s="204">
        <f t="shared" si="25"/>
        <v>0</v>
      </c>
      <c r="D270" s="269">
        <f t="shared" si="25"/>
        <v>13502864.5</v>
      </c>
      <c r="E270" s="234"/>
      <c r="F270" s="220"/>
      <c r="G270" s="220"/>
      <c r="H270" s="220"/>
      <c r="I270" s="220"/>
    </row>
    <row r="271" spans="1:16" ht="22.5" thickBot="1" x14ac:dyDescent="0.55000000000000004">
      <c r="A271" s="186"/>
      <c r="B271" s="187" t="s">
        <v>133</v>
      </c>
      <c r="C271" s="270">
        <f>SUM(C262:C270)</f>
        <v>24807300</v>
      </c>
      <c r="D271" s="270">
        <f>SUM(D262:D270)</f>
        <v>41146639.130000003</v>
      </c>
      <c r="E271" s="234"/>
      <c r="F271" s="220"/>
      <c r="G271" s="220"/>
      <c r="H271" s="220"/>
      <c r="I271" s="220"/>
    </row>
    <row r="272" spans="1:16" ht="22.5" thickTop="1" x14ac:dyDescent="0.5">
      <c r="A272" s="207"/>
      <c r="B272" s="208"/>
      <c r="C272" s="237"/>
      <c r="D272" s="237"/>
      <c r="E272" s="237"/>
      <c r="F272" s="220"/>
      <c r="G272" s="220"/>
      <c r="H272" s="220"/>
      <c r="I272" s="220"/>
    </row>
    <row r="273" spans="1:17" x14ac:dyDescent="0.5">
      <c r="A273" s="207"/>
      <c r="B273" s="208"/>
      <c r="C273" s="237"/>
      <c r="D273" s="237"/>
      <c r="E273" s="237"/>
      <c r="F273" s="220"/>
      <c r="G273" s="220"/>
      <c r="H273" s="220"/>
      <c r="I273" s="220"/>
    </row>
    <row r="274" spans="1:17" x14ac:dyDescent="0.5">
      <c r="A274" s="207"/>
      <c r="B274" s="208"/>
      <c r="C274" s="237"/>
      <c r="D274" s="237"/>
      <c r="E274" s="237"/>
      <c r="F274" s="220"/>
      <c r="G274" s="220"/>
      <c r="H274" s="220"/>
      <c r="I274" s="220"/>
    </row>
    <row r="275" spans="1:17" x14ac:dyDescent="0.5">
      <c r="A275" s="207"/>
      <c r="B275" s="208"/>
      <c r="C275" s="237"/>
      <c r="D275" s="237"/>
      <c r="E275" s="237"/>
      <c r="F275" s="220"/>
      <c r="G275" s="220"/>
      <c r="H275" s="220"/>
      <c r="I275" s="220"/>
    </row>
    <row r="276" spans="1:17" x14ac:dyDescent="0.5">
      <c r="A276" s="207"/>
      <c r="B276" s="208"/>
      <c r="C276" s="237"/>
      <c r="D276" s="237"/>
      <c r="E276" s="237"/>
      <c r="F276" s="220"/>
      <c r="G276" s="220"/>
      <c r="H276" s="220"/>
      <c r="I276" s="220"/>
    </row>
    <row r="277" spans="1:17" x14ac:dyDescent="0.5">
      <c r="A277" s="207"/>
      <c r="B277" s="208"/>
      <c r="C277" s="237"/>
      <c r="D277" s="237"/>
      <c r="E277" s="237"/>
      <c r="F277" s="220"/>
      <c r="G277" s="220"/>
      <c r="H277" s="220"/>
      <c r="I277" s="220"/>
    </row>
    <row r="278" spans="1:17" x14ac:dyDescent="0.5">
      <c r="A278" s="207"/>
      <c r="B278" s="208"/>
      <c r="C278" s="237"/>
      <c r="D278" s="237"/>
      <c r="E278" s="237"/>
      <c r="F278" s="220"/>
      <c r="G278" s="220"/>
      <c r="H278" s="220"/>
      <c r="I278" s="220"/>
    </row>
    <row r="279" spans="1:17" s="73" customFormat="1" ht="27.75" x14ac:dyDescent="0.65">
      <c r="A279" s="525" t="s">
        <v>224</v>
      </c>
      <c r="B279" s="525"/>
      <c r="C279" s="525"/>
      <c r="D279" s="525"/>
      <c r="E279" s="525"/>
      <c r="F279" s="525"/>
      <c r="G279" s="525"/>
      <c r="H279" s="525"/>
      <c r="I279" s="213"/>
      <c r="J279" s="253"/>
    </row>
    <row r="280" spans="1:17" s="73" customFormat="1" ht="27.75" x14ac:dyDescent="0.65">
      <c r="A280" s="525" t="s">
        <v>160</v>
      </c>
      <c r="B280" s="525"/>
      <c r="C280" s="525"/>
      <c r="D280" s="525"/>
      <c r="E280" s="525"/>
      <c r="F280" s="525"/>
      <c r="G280" s="525"/>
      <c r="H280" s="525"/>
      <c r="I280" s="213"/>
      <c r="J280" s="253"/>
    </row>
    <row r="281" spans="1:17" s="73" customFormat="1" ht="27.75" x14ac:dyDescent="0.65">
      <c r="A281" s="530" t="s">
        <v>1542</v>
      </c>
      <c r="B281" s="530"/>
      <c r="C281" s="530"/>
      <c r="D281" s="530"/>
      <c r="E281" s="530"/>
      <c r="F281" s="530"/>
      <c r="G281" s="530"/>
      <c r="H281" s="530"/>
      <c r="I281" s="180"/>
      <c r="J281" s="253"/>
    </row>
    <row r="282" spans="1:17" ht="43.5" x14ac:dyDescent="0.5">
      <c r="A282" s="529" t="s">
        <v>110</v>
      </c>
      <c r="B282" s="529"/>
      <c r="C282" s="191" t="s">
        <v>106</v>
      </c>
      <c r="D282" s="191" t="s">
        <v>25</v>
      </c>
      <c r="E282" s="191" t="s">
        <v>149</v>
      </c>
      <c r="F282" s="191" t="s">
        <v>103</v>
      </c>
      <c r="G282" s="191" t="s">
        <v>161</v>
      </c>
      <c r="H282" s="191" t="s">
        <v>162</v>
      </c>
      <c r="I282" s="254"/>
      <c r="J282" s="244"/>
      <c r="O282" s="219"/>
      <c r="P282" s="222"/>
    </row>
    <row r="283" spans="1:17" x14ac:dyDescent="0.5">
      <c r="A283" s="194" t="s">
        <v>116</v>
      </c>
      <c r="B283" s="195"/>
      <c r="C283" s="196"/>
      <c r="D283" s="196"/>
      <c r="E283" s="196"/>
      <c r="F283" s="197"/>
      <c r="G283" s="197"/>
      <c r="H283" s="197"/>
      <c r="I283" s="256"/>
      <c r="J283" s="245"/>
      <c r="O283" s="221"/>
      <c r="P283" s="222"/>
    </row>
    <row r="284" spans="1:17" x14ac:dyDescent="0.5">
      <c r="A284" s="223"/>
      <c r="B284" s="200" t="s">
        <v>105</v>
      </c>
      <c r="C284" s="201"/>
      <c r="D284" s="201"/>
      <c r="E284" s="201"/>
      <c r="F284" s="202"/>
      <c r="G284" s="238"/>
      <c r="H284" s="238"/>
      <c r="I284" s="216"/>
      <c r="J284" s="216"/>
      <c r="O284" s="221"/>
      <c r="P284" s="222"/>
    </row>
    <row r="285" spans="1:17" x14ac:dyDescent="0.5">
      <c r="A285" s="199"/>
      <c r="B285" s="200" t="s">
        <v>118</v>
      </c>
      <c r="C285" s="204"/>
      <c r="D285" s="204"/>
      <c r="E285" s="204"/>
      <c r="F285" s="226"/>
      <c r="G285" s="226"/>
      <c r="H285" s="226"/>
      <c r="I285" s="256"/>
      <c r="J285" s="245"/>
      <c r="O285" s="221"/>
      <c r="P285" s="222"/>
    </row>
    <row r="286" spans="1:17" x14ac:dyDescent="0.5">
      <c r="A286" s="199"/>
      <c r="B286" s="200" t="s">
        <v>76</v>
      </c>
      <c r="C286" s="204"/>
      <c r="D286" s="204"/>
      <c r="E286" s="204"/>
      <c r="F286" s="226"/>
      <c r="G286" s="226"/>
      <c r="H286" s="226"/>
      <c r="I286" s="256"/>
      <c r="J286" s="245"/>
      <c r="O286" s="221"/>
      <c r="P286" s="222"/>
    </row>
    <row r="287" spans="1:17" x14ac:dyDescent="0.5">
      <c r="A287" s="199"/>
      <c r="B287" s="200" t="s">
        <v>98</v>
      </c>
      <c r="C287" s="204">
        <f>SUM([5]รวมปี!$C$341:$C$343)+SUM([5]รวมปี!$C$355:$C$358)</f>
        <v>370000</v>
      </c>
      <c r="D287" s="204">
        <f>SUM(E287:H287)</f>
        <v>292860</v>
      </c>
      <c r="E287" s="204"/>
      <c r="F287" s="272">
        <f>SUM([5]รวมปี!$S$341:$S$343)</f>
        <v>169890</v>
      </c>
      <c r="G287" s="226">
        <f>SUM([5]รวมปี!$S$355:$S$358)</f>
        <v>122970</v>
      </c>
      <c r="H287" s="226"/>
      <c r="I287" s="256"/>
      <c r="J287" s="245"/>
      <c r="O287" s="221"/>
      <c r="P287" s="227"/>
      <c r="Q287" s="239"/>
    </row>
    <row r="288" spans="1:17" x14ac:dyDescent="0.5">
      <c r="A288" s="199"/>
      <c r="B288" s="200" t="s">
        <v>75</v>
      </c>
      <c r="C288" s="204">
        <f>[5]รวมปี!$C$345</f>
        <v>60000</v>
      </c>
      <c r="D288" s="204">
        <f>SUM(E288:H288)</f>
        <v>42440</v>
      </c>
      <c r="E288" s="204"/>
      <c r="F288" s="226">
        <f>[5]รวมปี!$S$345</f>
        <v>42440</v>
      </c>
      <c r="G288" s="226"/>
      <c r="H288" s="226"/>
      <c r="I288" s="256"/>
      <c r="J288" s="245"/>
      <c r="O288" s="221"/>
      <c r="P288" s="227"/>
    </row>
    <row r="289" spans="1:16" x14ac:dyDescent="0.5">
      <c r="A289" s="199"/>
      <c r="B289" s="200" t="s">
        <v>119</v>
      </c>
      <c r="C289" s="204"/>
      <c r="D289" s="204"/>
      <c r="E289" s="204"/>
      <c r="F289" s="226"/>
      <c r="G289" s="226"/>
      <c r="H289" s="226"/>
      <c r="I289" s="256"/>
      <c r="J289" s="245"/>
      <c r="O289" s="221"/>
      <c r="P289" s="227"/>
    </row>
    <row r="290" spans="1:16" x14ac:dyDescent="0.5">
      <c r="A290" s="199"/>
      <c r="B290" s="200" t="s">
        <v>121</v>
      </c>
      <c r="C290" s="204"/>
      <c r="D290" s="204"/>
      <c r="E290" s="204"/>
      <c r="F290" s="226"/>
      <c r="G290" s="226"/>
      <c r="H290" s="226"/>
      <c r="I290" s="256"/>
      <c r="J290" s="245"/>
      <c r="O290" s="221"/>
      <c r="P290" s="227"/>
    </row>
    <row r="291" spans="1:16" x14ac:dyDescent="0.5">
      <c r="A291" s="199"/>
      <c r="B291" s="200" t="s">
        <v>120</v>
      </c>
      <c r="C291" s="204"/>
      <c r="D291" s="204"/>
      <c r="E291" s="204"/>
      <c r="F291" s="226"/>
      <c r="G291" s="226"/>
      <c r="H291" s="226"/>
      <c r="I291" s="256"/>
      <c r="J291" s="245"/>
      <c r="O291" s="221"/>
      <c r="P291" s="227"/>
    </row>
    <row r="292" spans="1:16" x14ac:dyDescent="0.5">
      <c r="A292" s="199"/>
      <c r="B292" s="200" t="s">
        <v>129</v>
      </c>
      <c r="C292" s="226"/>
      <c r="D292" s="204"/>
      <c r="E292" s="204"/>
      <c r="F292" s="226"/>
      <c r="G292" s="226"/>
      <c r="H292" s="226"/>
      <c r="I292" s="256"/>
      <c r="J292" s="245"/>
      <c r="O292" s="205"/>
      <c r="P292" s="227"/>
    </row>
    <row r="293" spans="1:16" x14ac:dyDescent="0.5">
      <c r="A293" s="199"/>
      <c r="B293" s="200" t="s">
        <v>130</v>
      </c>
      <c r="C293" s="228">
        <f>SUM([5]รวมปี!$C$349)+SUM([5]รวมปี!$C$362:$C$384)</f>
        <v>481000</v>
      </c>
      <c r="D293" s="204">
        <f>SUM(E293:H293)</f>
        <v>481000</v>
      </c>
      <c r="E293" s="206"/>
      <c r="F293" s="228">
        <f>[5]รวมปี!$S$349</f>
        <v>10000</v>
      </c>
      <c r="G293" s="228">
        <f>SUM([5]รวมปี!$S$362:$S$384)</f>
        <v>471000</v>
      </c>
      <c r="H293" s="228"/>
      <c r="I293" s="256"/>
      <c r="J293" s="245"/>
      <c r="O293" s="205"/>
      <c r="P293" s="227"/>
    </row>
    <row r="294" spans="1:16" ht="22.5" thickBot="1" x14ac:dyDescent="0.55000000000000004">
      <c r="A294" s="186"/>
      <c r="B294" s="187" t="s">
        <v>25</v>
      </c>
      <c r="C294" s="188">
        <f t="shared" ref="C294:H294" si="26">SUM(C284:C293)</f>
        <v>911000</v>
      </c>
      <c r="D294" s="188">
        <f t="shared" si="26"/>
        <v>816300</v>
      </c>
      <c r="E294" s="188">
        <f t="shared" si="26"/>
        <v>0</v>
      </c>
      <c r="F294" s="274">
        <f t="shared" si="26"/>
        <v>222330</v>
      </c>
      <c r="G294" s="188">
        <f t="shared" si="26"/>
        <v>593970</v>
      </c>
      <c r="H294" s="188">
        <f t="shared" si="26"/>
        <v>0</v>
      </c>
      <c r="I294" s="257"/>
      <c r="J294" s="245"/>
      <c r="O294" s="229"/>
      <c r="P294" s="227"/>
    </row>
    <row r="295" spans="1:16" ht="22.5" thickTop="1" x14ac:dyDescent="0.5">
      <c r="A295" s="194" t="s">
        <v>122</v>
      </c>
      <c r="B295" s="195"/>
      <c r="C295" s="230"/>
      <c r="D295" s="230"/>
      <c r="E295" s="231"/>
      <c r="F295" s="232"/>
      <c r="G295" s="232"/>
      <c r="H295" s="232"/>
      <c r="I295" s="220"/>
    </row>
    <row r="296" spans="1:16" x14ac:dyDescent="0.5">
      <c r="A296" s="199"/>
      <c r="B296" s="200" t="s">
        <v>123</v>
      </c>
      <c r="C296" s="204">
        <f t="shared" ref="C296:D304" si="27">C262</f>
        <v>600000</v>
      </c>
      <c r="D296" s="204">
        <f t="shared" si="27"/>
        <v>961869.2</v>
      </c>
      <c r="E296" s="234"/>
      <c r="F296" s="220"/>
      <c r="G296" s="220"/>
      <c r="H296" s="220"/>
      <c r="I296" s="220"/>
    </row>
    <row r="297" spans="1:16" x14ac:dyDescent="0.5">
      <c r="A297" s="199"/>
      <c r="B297" s="200" t="s">
        <v>217</v>
      </c>
      <c r="C297" s="204">
        <f t="shared" si="27"/>
        <v>347300</v>
      </c>
      <c r="D297" s="204">
        <f t="shared" si="27"/>
        <v>557854.75</v>
      </c>
      <c r="E297" s="234"/>
      <c r="F297" s="220"/>
      <c r="G297" s="220"/>
      <c r="H297" s="220"/>
      <c r="I297" s="220"/>
    </row>
    <row r="298" spans="1:16" x14ac:dyDescent="0.5">
      <c r="A298" s="199"/>
      <c r="B298" s="200" t="s">
        <v>131</v>
      </c>
      <c r="C298" s="204">
        <f t="shared" si="27"/>
        <v>200000</v>
      </c>
      <c r="D298" s="204">
        <f t="shared" si="27"/>
        <v>424113.83999999997</v>
      </c>
      <c r="E298" s="234"/>
      <c r="F298" s="220"/>
      <c r="G298" s="220"/>
      <c r="H298" s="220"/>
      <c r="I298" s="220"/>
    </row>
    <row r="299" spans="1:16" x14ac:dyDescent="0.5">
      <c r="A299" s="199"/>
      <c r="B299" s="236" t="s">
        <v>132</v>
      </c>
      <c r="C299" s="204">
        <f t="shared" si="27"/>
        <v>0</v>
      </c>
      <c r="D299" s="204">
        <f t="shared" si="27"/>
        <v>0</v>
      </c>
      <c r="E299" s="234"/>
      <c r="F299" s="220"/>
      <c r="G299" s="220"/>
      <c r="H299" s="220"/>
      <c r="I299" s="220"/>
    </row>
    <row r="300" spans="1:16" x14ac:dyDescent="0.5">
      <c r="A300" s="199"/>
      <c r="B300" s="200" t="s">
        <v>124</v>
      </c>
      <c r="C300" s="204">
        <f t="shared" si="27"/>
        <v>10000</v>
      </c>
      <c r="D300" s="204">
        <f t="shared" si="27"/>
        <v>61060</v>
      </c>
      <c r="E300" s="234"/>
      <c r="F300" s="220"/>
      <c r="G300" s="220"/>
      <c r="H300" s="220"/>
      <c r="I300" s="220"/>
    </row>
    <row r="301" spans="1:16" x14ac:dyDescent="0.5">
      <c r="A301" s="199"/>
      <c r="B301" s="200" t="s">
        <v>125</v>
      </c>
      <c r="C301" s="204">
        <f t="shared" si="27"/>
        <v>0</v>
      </c>
      <c r="D301" s="204">
        <f t="shared" si="27"/>
        <v>0</v>
      </c>
      <c r="E301" s="234"/>
      <c r="F301" s="220"/>
      <c r="G301" s="220"/>
      <c r="H301" s="220"/>
      <c r="I301" s="220"/>
    </row>
    <row r="302" spans="1:16" x14ac:dyDescent="0.5">
      <c r="A302" s="199"/>
      <c r="B302" s="200" t="s">
        <v>126</v>
      </c>
      <c r="C302" s="268">
        <f t="shared" si="27"/>
        <v>17150000</v>
      </c>
      <c r="D302" s="268">
        <f t="shared" si="27"/>
        <v>18607944.840000004</v>
      </c>
      <c r="E302" s="234"/>
      <c r="F302" s="220"/>
      <c r="G302" s="220"/>
      <c r="H302" s="220"/>
      <c r="I302" s="220"/>
    </row>
    <row r="303" spans="1:16" x14ac:dyDescent="0.5">
      <c r="A303" s="199"/>
      <c r="B303" s="200" t="s">
        <v>127</v>
      </c>
      <c r="C303" s="204">
        <f t="shared" si="27"/>
        <v>6500000</v>
      </c>
      <c r="D303" s="204">
        <f t="shared" si="27"/>
        <v>7030932</v>
      </c>
      <c r="E303" s="234"/>
      <c r="F303" s="220"/>
      <c r="G303" s="220"/>
      <c r="H303" s="220"/>
      <c r="I303" s="220"/>
    </row>
    <row r="304" spans="1:16" x14ac:dyDescent="0.5">
      <c r="A304" s="199"/>
      <c r="B304" s="200" t="s">
        <v>128</v>
      </c>
      <c r="C304" s="204">
        <f t="shared" si="27"/>
        <v>0</v>
      </c>
      <c r="D304" s="269">
        <f t="shared" si="27"/>
        <v>13502864.5</v>
      </c>
      <c r="E304" s="234"/>
      <c r="F304" s="220"/>
      <c r="G304" s="220"/>
      <c r="H304" s="220"/>
      <c r="I304" s="220"/>
    </row>
    <row r="305" spans="1:16" ht="22.5" thickBot="1" x14ac:dyDescent="0.55000000000000004">
      <c r="A305" s="186"/>
      <c r="B305" s="187" t="s">
        <v>133</v>
      </c>
      <c r="C305" s="270">
        <f>SUM(C296:C304)</f>
        <v>24807300</v>
      </c>
      <c r="D305" s="270">
        <f>SUM(D296:D304)</f>
        <v>41146639.130000003</v>
      </c>
      <c r="E305" s="234"/>
      <c r="F305" s="220"/>
      <c r="G305" s="220"/>
      <c r="H305" s="220"/>
      <c r="I305" s="220"/>
    </row>
    <row r="306" spans="1:16" ht="22.5" thickTop="1" x14ac:dyDescent="0.5">
      <c r="A306" s="207"/>
      <c r="B306" s="208"/>
      <c r="C306" s="271"/>
      <c r="D306" s="271"/>
      <c r="E306" s="237"/>
      <c r="F306" s="220"/>
      <c r="G306" s="220"/>
      <c r="H306" s="220"/>
      <c r="I306" s="220"/>
    </row>
    <row r="307" spans="1:16" x14ac:dyDescent="0.5">
      <c r="A307" s="207"/>
      <c r="B307" s="208"/>
      <c r="C307" s="237"/>
      <c r="D307" s="237"/>
      <c r="E307" s="237"/>
      <c r="F307" s="220"/>
      <c r="G307" s="220"/>
      <c r="H307" s="220"/>
      <c r="I307" s="220"/>
    </row>
    <row r="308" spans="1:16" x14ac:dyDescent="0.5">
      <c r="A308" s="207"/>
      <c r="B308" s="208"/>
      <c r="C308" s="237"/>
      <c r="D308" s="237"/>
      <c r="E308" s="237"/>
      <c r="F308" s="220"/>
      <c r="G308" s="220"/>
      <c r="H308" s="220"/>
      <c r="I308" s="220"/>
    </row>
    <row r="309" spans="1:16" x14ac:dyDescent="0.5">
      <c r="A309" s="207"/>
      <c r="B309" s="208"/>
      <c r="C309" s="237"/>
      <c r="D309" s="237"/>
      <c r="E309" s="237"/>
      <c r="F309" s="220"/>
      <c r="G309" s="220"/>
      <c r="H309" s="220"/>
      <c r="I309" s="220"/>
    </row>
    <row r="310" spans="1:16" x14ac:dyDescent="0.5">
      <c r="A310" s="207"/>
      <c r="B310" s="208"/>
      <c r="C310" s="237"/>
      <c r="D310" s="237"/>
      <c r="E310" s="237"/>
      <c r="F310" s="220"/>
      <c r="G310" s="220"/>
      <c r="H310" s="220"/>
      <c r="I310" s="220"/>
    </row>
    <row r="311" spans="1:16" x14ac:dyDescent="0.5">
      <c r="A311" s="207"/>
      <c r="B311" s="208"/>
      <c r="C311" s="237"/>
      <c r="D311" s="237"/>
      <c r="E311" s="237"/>
      <c r="F311" s="220"/>
      <c r="G311" s="220"/>
      <c r="H311" s="220"/>
      <c r="I311" s="220"/>
    </row>
    <row r="312" spans="1:16" x14ac:dyDescent="0.5">
      <c r="A312" s="207"/>
      <c r="B312" s="208"/>
      <c r="C312" s="237"/>
      <c r="D312" s="237"/>
      <c r="E312" s="237"/>
      <c r="F312" s="220"/>
      <c r="G312" s="220"/>
      <c r="H312" s="220"/>
      <c r="I312" s="220"/>
    </row>
    <row r="313" spans="1:16" x14ac:dyDescent="0.5">
      <c r="A313" s="207"/>
      <c r="B313" s="208"/>
      <c r="C313" s="237"/>
      <c r="D313" s="237"/>
      <c r="E313" s="237"/>
      <c r="F313" s="220"/>
      <c r="G313" s="220"/>
      <c r="H313" s="220"/>
      <c r="I313" s="220"/>
    </row>
    <row r="314" spans="1:16" s="73" customFormat="1" ht="27.75" x14ac:dyDescent="0.65">
      <c r="A314" s="525" t="s">
        <v>224</v>
      </c>
      <c r="B314" s="525"/>
      <c r="C314" s="525"/>
      <c r="D314" s="525"/>
      <c r="E314" s="525"/>
      <c r="F314" s="525"/>
      <c r="G314" s="212"/>
      <c r="H314" s="212"/>
      <c r="I314" s="212"/>
      <c r="J314" s="253"/>
    </row>
    <row r="315" spans="1:16" s="73" customFormat="1" ht="27.75" x14ac:dyDescent="0.65">
      <c r="A315" s="525" t="s">
        <v>163</v>
      </c>
      <c r="B315" s="525"/>
      <c r="C315" s="525"/>
      <c r="D315" s="525"/>
      <c r="E315" s="525"/>
      <c r="F315" s="525"/>
      <c r="G315" s="212"/>
      <c r="H315" s="212"/>
      <c r="I315" s="212"/>
      <c r="J315" s="253"/>
    </row>
    <row r="316" spans="1:16" s="73" customFormat="1" ht="27.75" x14ac:dyDescent="0.65">
      <c r="A316" s="530" t="s">
        <v>1543</v>
      </c>
      <c r="B316" s="530"/>
      <c r="C316" s="530"/>
      <c r="D316" s="530"/>
      <c r="E316" s="530"/>
      <c r="F316" s="530"/>
      <c r="G316" s="214"/>
      <c r="H316" s="214"/>
      <c r="I316" s="214"/>
      <c r="J316" s="253"/>
    </row>
    <row r="317" spans="1:16" ht="43.5" x14ac:dyDescent="0.5">
      <c r="A317" s="529" t="s">
        <v>110</v>
      </c>
      <c r="B317" s="529"/>
      <c r="C317" s="191" t="s">
        <v>106</v>
      </c>
      <c r="D317" s="191" t="s">
        <v>25</v>
      </c>
      <c r="E317" s="191" t="s">
        <v>104</v>
      </c>
      <c r="F317" s="191" t="s">
        <v>164</v>
      </c>
      <c r="G317" s="254"/>
      <c r="O317" s="219"/>
      <c r="P317" s="255"/>
    </row>
    <row r="318" spans="1:16" x14ac:dyDescent="0.5">
      <c r="A318" s="194" t="s">
        <v>116</v>
      </c>
      <c r="B318" s="195"/>
      <c r="C318" s="196"/>
      <c r="D318" s="196"/>
      <c r="E318" s="196"/>
      <c r="F318" s="197"/>
      <c r="G318" s="256"/>
      <c r="O318" s="221"/>
      <c r="P318" s="225"/>
    </row>
    <row r="319" spans="1:16" x14ac:dyDescent="0.5">
      <c r="A319" s="223"/>
      <c r="B319" s="200" t="s">
        <v>105</v>
      </c>
      <c r="C319" s="201"/>
      <c r="D319" s="201"/>
      <c r="E319" s="201"/>
      <c r="F319" s="202"/>
      <c r="O319" s="221"/>
      <c r="P319" s="222"/>
    </row>
    <row r="320" spans="1:16" x14ac:dyDescent="0.5">
      <c r="A320" s="199"/>
      <c r="B320" s="200" t="s">
        <v>117</v>
      </c>
      <c r="C320" s="204"/>
      <c r="D320" s="204"/>
      <c r="E320" s="204"/>
      <c r="F320" s="226"/>
      <c r="G320" s="256"/>
      <c r="O320" s="221"/>
      <c r="P320" s="225"/>
    </row>
    <row r="321" spans="1:16" x14ac:dyDescent="0.5">
      <c r="A321" s="199"/>
      <c r="B321" s="200" t="s">
        <v>118</v>
      </c>
      <c r="C321" s="204"/>
      <c r="D321" s="204"/>
      <c r="E321" s="204"/>
      <c r="F321" s="226"/>
      <c r="G321" s="256"/>
      <c r="O321" s="221"/>
      <c r="P321" s="225"/>
    </row>
    <row r="322" spans="1:16" x14ac:dyDescent="0.5">
      <c r="A322" s="199"/>
      <c r="B322" s="200" t="s">
        <v>76</v>
      </c>
      <c r="C322" s="204"/>
      <c r="D322" s="204"/>
      <c r="E322" s="204"/>
      <c r="F322" s="226"/>
      <c r="G322" s="256"/>
      <c r="O322" s="221"/>
      <c r="P322" s="225"/>
    </row>
    <row r="323" spans="1:16" x14ac:dyDescent="0.5">
      <c r="A323" s="199"/>
      <c r="B323" s="200" t="s">
        <v>98</v>
      </c>
      <c r="C323" s="204">
        <f>SUM([5]รวมปี!$C$391:$C$393)</f>
        <v>80000</v>
      </c>
      <c r="D323" s="204">
        <f>SUM(E323:F323)</f>
        <v>59448</v>
      </c>
      <c r="E323" s="204">
        <f>SUM([5]รวมปี!$S$391:$S$393)</f>
        <v>59448</v>
      </c>
      <c r="F323" s="226"/>
      <c r="G323" s="256"/>
      <c r="O323" s="221"/>
      <c r="P323" s="225"/>
    </row>
    <row r="324" spans="1:16" x14ac:dyDescent="0.5">
      <c r="A324" s="199"/>
      <c r="B324" s="200" t="s">
        <v>75</v>
      </c>
      <c r="C324" s="204">
        <f>[5]รวมปี!$C$395</f>
        <v>60000</v>
      </c>
      <c r="D324" s="204">
        <f>SUM(E324:F324)</f>
        <v>59030</v>
      </c>
      <c r="E324" s="204">
        <f>[5]รวมปี!$S$395</f>
        <v>59030</v>
      </c>
      <c r="F324" s="226"/>
      <c r="G324" s="256"/>
      <c r="O324" s="221"/>
      <c r="P324" s="225"/>
    </row>
    <row r="325" spans="1:16" x14ac:dyDescent="0.5">
      <c r="A325" s="199"/>
      <c r="B325" s="200" t="s">
        <v>119</v>
      </c>
      <c r="C325" s="204"/>
      <c r="D325" s="204"/>
      <c r="E325" s="204"/>
      <c r="F325" s="226"/>
      <c r="G325" s="256"/>
      <c r="O325" s="221"/>
      <c r="P325" s="225"/>
    </row>
    <row r="326" spans="1:16" x14ac:dyDescent="0.5">
      <c r="A326" s="199"/>
      <c r="B326" s="200" t="s">
        <v>121</v>
      </c>
      <c r="C326" s="204"/>
      <c r="D326" s="204"/>
      <c r="E326" s="204"/>
      <c r="F326" s="226"/>
      <c r="G326" s="256"/>
      <c r="O326" s="221"/>
      <c r="P326" s="225"/>
    </row>
    <row r="327" spans="1:16" x14ac:dyDescent="0.5">
      <c r="A327" s="199"/>
      <c r="B327" s="200" t="s">
        <v>120</v>
      </c>
      <c r="C327" s="204">
        <f>[5]รวมปี!$C$398</f>
        <v>50000</v>
      </c>
      <c r="D327" s="204">
        <f>SUM(E327:F327)</f>
        <v>49175</v>
      </c>
      <c r="E327" s="204">
        <f>[5]รวมปี!$S$398</f>
        <v>49175</v>
      </c>
      <c r="F327" s="226"/>
      <c r="G327" s="256"/>
      <c r="O327" s="221"/>
      <c r="P327" s="225"/>
    </row>
    <row r="328" spans="1:16" x14ac:dyDescent="0.5">
      <c r="A328" s="199"/>
      <c r="B328" s="200" t="s">
        <v>129</v>
      </c>
      <c r="C328" s="226"/>
      <c r="D328" s="204"/>
      <c r="E328" s="204"/>
      <c r="F328" s="226"/>
      <c r="G328" s="256"/>
      <c r="O328" s="205"/>
      <c r="P328" s="225"/>
    </row>
    <row r="329" spans="1:16" x14ac:dyDescent="0.5">
      <c r="A329" s="199"/>
      <c r="B329" s="200" t="s">
        <v>130</v>
      </c>
      <c r="C329" s="228"/>
      <c r="D329" s="204"/>
      <c r="E329" s="206"/>
      <c r="F329" s="228"/>
      <c r="G329" s="256"/>
      <c r="O329" s="205"/>
      <c r="P329" s="225"/>
    </row>
    <row r="330" spans="1:16" ht="22.5" thickBot="1" x14ac:dyDescent="0.55000000000000004">
      <c r="A330" s="186"/>
      <c r="B330" s="187" t="s">
        <v>25</v>
      </c>
      <c r="C330" s="188">
        <f>SUM(C320:C329)</f>
        <v>190000</v>
      </c>
      <c r="D330" s="188">
        <f>SUM(D320:D329)</f>
        <v>167653</v>
      </c>
      <c r="E330" s="188">
        <f>SUM(E320:E329)</f>
        <v>167653</v>
      </c>
      <c r="F330" s="188">
        <f>SUM(F320:F329)</f>
        <v>0</v>
      </c>
      <c r="G330" s="257"/>
      <c r="O330" s="229"/>
      <c r="P330" s="225"/>
    </row>
    <row r="331" spans="1:16" ht="22.5" thickTop="1" x14ac:dyDescent="0.5">
      <c r="A331" s="194" t="s">
        <v>122</v>
      </c>
      <c r="B331" s="195"/>
      <c r="C331" s="230"/>
      <c r="D331" s="230"/>
      <c r="E331" s="231"/>
      <c r="F331" s="232"/>
      <c r="G331" s="220"/>
      <c r="H331" s="220"/>
      <c r="I331" s="220"/>
    </row>
    <row r="332" spans="1:16" x14ac:dyDescent="0.5">
      <c r="A332" s="199"/>
      <c r="B332" s="200" t="s">
        <v>123</v>
      </c>
      <c r="C332" s="204">
        <f t="shared" ref="C332:D340" si="28">C296</f>
        <v>600000</v>
      </c>
      <c r="D332" s="204">
        <f t="shared" si="28"/>
        <v>961869.2</v>
      </c>
      <c r="E332" s="234"/>
      <c r="F332" s="220"/>
      <c r="G332" s="220"/>
      <c r="H332" s="220"/>
      <c r="I332" s="220"/>
    </row>
    <row r="333" spans="1:16" x14ac:dyDescent="0.5">
      <c r="A333" s="199"/>
      <c r="B333" s="200" t="s">
        <v>217</v>
      </c>
      <c r="C333" s="204">
        <f t="shared" si="28"/>
        <v>347300</v>
      </c>
      <c r="D333" s="204">
        <f t="shared" si="28"/>
        <v>557854.75</v>
      </c>
      <c r="E333" s="234"/>
      <c r="F333" s="220"/>
      <c r="G333" s="220"/>
      <c r="H333" s="220"/>
      <c r="I333" s="220"/>
    </row>
    <row r="334" spans="1:16" x14ac:dyDescent="0.5">
      <c r="A334" s="199"/>
      <c r="B334" s="200" t="s">
        <v>131</v>
      </c>
      <c r="C334" s="204">
        <f t="shared" si="28"/>
        <v>200000</v>
      </c>
      <c r="D334" s="204">
        <f t="shared" si="28"/>
        <v>424113.83999999997</v>
      </c>
      <c r="E334" s="234"/>
      <c r="F334" s="220"/>
      <c r="G334" s="220"/>
      <c r="H334" s="220"/>
      <c r="I334" s="220"/>
    </row>
    <row r="335" spans="1:16" x14ac:dyDescent="0.5">
      <c r="A335" s="199"/>
      <c r="B335" s="236" t="s">
        <v>132</v>
      </c>
      <c r="C335" s="204">
        <f t="shared" si="28"/>
        <v>0</v>
      </c>
      <c r="D335" s="204">
        <f t="shared" si="28"/>
        <v>0</v>
      </c>
      <c r="E335" s="234"/>
      <c r="F335" s="220"/>
      <c r="G335" s="220"/>
      <c r="H335" s="220"/>
      <c r="I335" s="220"/>
    </row>
    <row r="336" spans="1:16" x14ac:dyDescent="0.5">
      <c r="A336" s="199"/>
      <c r="B336" s="200" t="s">
        <v>124</v>
      </c>
      <c r="C336" s="204">
        <f t="shared" si="28"/>
        <v>10000</v>
      </c>
      <c r="D336" s="204">
        <f t="shared" si="28"/>
        <v>61060</v>
      </c>
      <c r="E336" s="234"/>
      <c r="F336" s="220"/>
      <c r="G336" s="220"/>
      <c r="H336" s="220"/>
      <c r="I336" s="220"/>
    </row>
    <row r="337" spans="1:16" x14ac:dyDescent="0.5">
      <c r="A337" s="199"/>
      <c r="B337" s="200" t="s">
        <v>125</v>
      </c>
      <c r="C337" s="204">
        <f t="shared" si="28"/>
        <v>0</v>
      </c>
      <c r="D337" s="204">
        <f t="shared" si="28"/>
        <v>0</v>
      </c>
      <c r="E337" s="234"/>
      <c r="F337" s="220"/>
      <c r="G337" s="220"/>
      <c r="H337" s="220"/>
      <c r="I337" s="220"/>
    </row>
    <row r="338" spans="1:16" x14ac:dyDescent="0.5">
      <c r="A338" s="199"/>
      <c r="B338" s="200" t="s">
        <v>126</v>
      </c>
      <c r="C338" s="268">
        <f t="shared" si="28"/>
        <v>17150000</v>
      </c>
      <c r="D338" s="268">
        <f t="shared" si="28"/>
        <v>18607944.840000004</v>
      </c>
      <c r="E338" s="234"/>
      <c r="F338" s="220"/>
      <c r="G338" s="220"/>
      <c r="H338" s="220"/>
      <c r="I338" s="220"/>
    </row>
    <row r="339" spans="1:16" x14ac:dyDescent="0.5">
      <c r="A339" s="199"/>
      <c r="B339" s="200" t="s">
        <v>127</v>
      </c>
      <c r="C339" s="204">
        <f t="shared" si="28"/>
        <v>6500000</v>
      </c>
      <c r="D339" s="204">
        <f t="shared" si="28"/>
        <v>7030932</v>
      </c>
      <c r="E339" s="234"/>
      <c r="F339" s="220"/>
      <c r="G339" s="220"/>
      <c r="H339" s="220"/>
      <c r="I339" s="220"/>
    </row>
    <row r="340" spans="1:16" x14ac:dyDescent="0.5">
      <c r="A340" s="199"/>
      <c r="B340" s="200" t="s">
        <v>128</v>
      </c>
      <c r="C340" s="204">
        <f t="shared" si="28"/>
        <v>0</v>
      </c>
      <c r="D340" s="269">
        <f t="shared" si="28"/>
        <v>13502864.5</v>
      </c>
      <c r="E340" s="234"/>
      <c r="F340" s="220"/>
      <c r="G340" s="220"/>
      <c r="H340" s="220"/>
      <c r="I340" s="220"/>
    </row>
    <row r="341" spans="1:16" ht="22.5" thickBot="1" x14ac:dyDescent="0.55000000000000004">
      <c r="A341" s="186"/>
      <c r="B341" s="187" t="s">
        <v>133</v>
      </c>
      <c r="C341" s="270">
        <f>SUM(C332:C340)</f>
        <v>24807300</v>
      </c>
      <c r="D341" s="270">
        <f>SUM(D332:D340)</f>
        <v>41146639.130000003</v>
      </c>
      <c r="E341" s="234"/>
      <c r="F341" s="220"/>
      <c r="G341" s="220"/>
      <c r="H341" s="220"/>
      <c r="I341" s="220"/>
    </row>
    <row r="342" spans="1:16" ht="22.5" thickTop="1" x14ac:dyDescent="0.5">
      <c r="A342" s="207"/>
      <c r="B342" s="208"/>
      <c r="C342" s="237"/>
      <c r="D342" s="237"/>
      <c r="E342" s="237"/>
      <c r="F342" s="220"/>
      <c r="G342" s="220"/>
      <c r="H342" s="220"/>
      <c r="I342" s="220"/>
    </row>
    <row r="343" spans="1:16" x14ac:dyDescent="0.5">
      <c r="A343" s="207"/>
      <c r="B343" s="208"/>
      <c r="C343" s="237"/>
      <c r="D343" s="237"/>
      <c r="E343" s="237"/>
      <c r="F343" s="220"/>
      <c r="G343" s="220"/>
      <c r="H343" s="220"/>
      <c r="I343" s="220"/>
    </row>
    <row r="344" spans="1:16" x14ac:dyDescent="0.5">
      <c r="A344" s="207"/>
      <c r="B344" s="208"/>
      <c r="C344" s="237"/>
      <c r="D344" s="237"/>
      <c r="E344" s="237"/>
      <c r="F344" s="220"/>
      <c r="G344" s="220"/>
      <c r="H344" s="220"/>
      <c r="I344" s="220"/>
    </row>
    <row r="345" spans="1:16" x14ac:dyDescent="0.5">
      <c r="A345" s="207"/>
      <c r="B345" s="208"/>
      <c r="C345" s="237"/>
      <c r="D345" s="237"/>
      <c r="E345" s="237"/>
      <c r="F345" s="220"/>
      <c r="G345" s="220"/>
      <c r="H345" s="220"/>
      <c r="I345" s="220"/>
    </row>
    <row r="346" spans="1:16" x14ac:dyDescent="0.5">
      <c r="A346" s="207"/>
      <c r="B346" s="208"/>
      <c r="C346" s="237"/>
      <c r="D346" s="237"/>
      <c r="E346" s="237"/>
      <c r="F346" s="220"/>
      <c r="G346" s="220"/>
      <c r="H346" s="220"/>
      <c r="I346" s="220"/>
    </row>
    <row r="347" spans="1:16" x14ac:dyDescent="0.5">
      <c r="A347" s="207"/>
      <c r="B347" s="208"/>
      <c r="C347" s="237"/>
      <c r="D347" s="237"/>
      <c r="E347" s="237"/>
      <c r="F347" s="220"/>
      <c r="G347" s="220"/>
      <c r="H347" s="220"/>
      <c r="I347" s="220"/>
    </row>
    <row r="348" spans="1:16" s="73" customFormat="1" ht="27.75" x14ac:dyDescent="0.65">
      <c r="A348" s="525" t="s">
        <v>224</v>
      </c>
      <c r="B348" s="525"/>
      <c r="C348" s="525"/>
      <c r="D348" s="525"/>
      <c r="E348" s="525"/>
      <c r="F348" s="525"/>
    </row>
    <row r="349" spans="1:16" s="73" customFormat="1" ht="27.75" x14ac:dyDescent="0.65">
      <c r="A349" s="525" t="s">
        <v>196</v>
      </c>
      <c r="B349" s="525"/>
      <c r="C349" s="525"/>
      <c r="D349" s="525"/>
      <c r="E349" s="525"/>
      <c r="F349" s="525"/>
    </row>
    <row r="350" spans="1:16" s="73" customFormat="1" ht="27.75" x14ac:dyDescent="0.65">
      <c r="A350" s="527" t="s">
        <v>1542</v>
      </c>
      <c r="B350" s="527"/>
      <c r="C350" s="527"/>
      <c r="D350" s="527"/>
      <c r="E350" s="527"/>
      <c r="F350" s="527"/>
    </row>
    <row r="351" spans="1:16" x14ac:dyDescent="0.5">
      <c r="A351" s="529" t="s">
        <v>110</v>
      </c>
      <c r="B351" s="529"/>
      <c r="C351" s="191" t="s">
        <v>106</v>
      </c>
      <c r="D351" s="191" t="s">
        <v>25</v>
      </c>
      <c r="E351" s="191" t="s">
        <v>105</v>
      </c>
      <c r="F351" s="254"/>
      <c r="O351" s="219"/>
      <c r="P351" s="222"/>
    </row>
    <row r="352" spans="1:16" x14ac:dyDescent="0.5">
      <c r="A352" s="194" t="s">
        <v>116</v>
      </c>
      <c r="B352" s="195"/>
      <c r="C352" s="196"/>
      <c r="D352" s="196"/>
      <c r="E352" s="196"/>
      <c r="F352" s="256"/>
      <c r="O352" s="221"/>
      <c r="P352" s="222"/>
    </row>
    <row r="353" spans="1:16" x14ac:dyDescent="0.5">
      <c r="A353" s="223"/>
      <c r="B353" s="200" t="s">
        <v>105</v>
      </c>
      <c r="C353" s="224">
        <f>SUM([5]รวมปี!$C$402:$C$410)</f>
        <v>861556</v>
      </c>
      <c r="D353" s="230">
        <f>SUM(E353)</f>
        <v>758657.45</v>
      </c>
      <c r="E353" s="202">
        <f>SUM([5]รวมปี!$S$402:$S$410)</f>
        <v>758657.45</v>
      </c>
      <c r="F353" s="256"/>
      <c r="O353" s="225"/>
      <c r="P353" s="227"/>
    </row>
    <row r="354" spans="1:16" x14ac:dyDescent="0.5">
      <c r="A354" s="199"/>
      <c r="B354" s="200" t="s">
        <v>117</v>
      </c>
      <c r="C354" s="204"/>
      <c r="D354" s="204"/>
      <c r="E354" s="204"/>
      <c r="F354" s="256"/>
      <c r="O354" s="221"/>
      <c r="P354" s="222"/>
    </row>
    <row r="355" spans="1:16" x14ac:dyDescent="0.5">
      <c r="A355" s="199"/>
      <c r="B355" s="200" t="s">
        <v>118</v>
      </c>
      <c r="C355" s="204"/>
      <c r="D355" s="204"/>
      <c r="E355" s="204"/>
      <c r="F355" s="256"/>
      <c r="O355" s="221"/>
      <c r="P355" s="222"/>
    </row>
    <row r="356" spans="1:16" x14ac:dyDescent="0.5">
      <c r="A356" s="199"/>
      <c r="B356" s="200" t="s">
        <v>76</v>
      </c>
      <c r="C356" s="204"/>
      <c r="D356" s="204"/>
      <c r="E356" s="204"/>
      <c r="F356" s="256"/>
      <c r="O356" s="221"/>
      <c r="P356" s="222"/>
    </row>
    <row r="357" spans="1:16" x14ac:dyDescent="0.5">
      <c r="A357" s="199"/>
      <c r="B357" s="200" t="s">
        <v>98</v>
      </c>
      <c r="C357" s="204"/>
      <c r="D357" s="204"/>
      <c r="E357" s="204"/>
      <c r="F357" s="256"/>
      <c r="O357" s="221"/>
      <c r="P357" s="222"/>
    </row>
    <row r="358" spans="1:16" x14ac:dyDescent="0.5">
      <c r="A358" s="199"/>
      <c r="B358" s="200" t="s">
        <v>75</v>
      </c>
      <c r="C358" s="204"/>
      <c r="D358" s="204"/>
      <c r="E358" s="204"/>
      <c r="F358" s="256"/>
      <c r="O358" s="221"/>
      <c r="P358" s="222"/>
    </row>
    <row r="359" spans="1:16" x14ac:dyDescent="0.5">
      <c r="A359" s="199"/>
      <c r="B359" s="200" t="s">
        <v>119</v>
      </c>
      <c r="C359" s="204"/>
      <c r="D359" s="204"/>
      <c r="E359" s="204"/>
      <c r="F359" s="256"/>
      <c r="O359" s="221"/>
      <c r="P359" s="222"/>
    </row>
    <row r="360" spans="1:16" x14ac:dyDescent="0.5">
      <c r="A360" s="199"/>
      <c r="B360" s="200" t="s">
        <v>121</v>
      </c>
      <c r="C360" s="204"/>
      <c r="D360" s="204"/>
      <c r="E360" s="204"/>
      <c r="F360" s="256"/>
      <c r="O360" s="221"/>
      <c r="P360" s="222"/>
    </row>
    <row r="361" spans="1:16" x14ac:dyDescent="0.5">
      <c r="A361" s="199"/>
      <c r="B361" s="200" t="s">
        <v>120</v>
      </c>
      <c r="C361" s="204"/>
      <c r="D361" s="204"/>
      <c r="E361" s="204"/>
      <c r="F361" s="256"/>
      <c r="O361" s="221"/>
      <c r="P361" s="222"/>
    </row>
    <row r="362" spans="1:16" x14ac:dyDescent="0.5">
      <c r="A362" s="199"/>
      <c r="B362" s="200" t="s">
        <v>129</v>
      </c>
      <c r="C362" s="226"/>
      <c r="D362" s="204"/>
      <c r="E362" s="204"/>
      <c r="F362" s="256"/>
      <c r="O362" s="205"/>
      <c r="P362" s="222"/>
    </row>
    <row r="363" spans="1:16" x14ac:dyDescent="0.5">
      <c r="A363" s="199"/>
      <c r="B363" s="200" t="s">
        <v>130</v>
      </c>
      <c r="C363" s="228"/>
      <c r="D363" s="204"/>
      <c r="E363" s="206"/>
      <c r="F363" s="256"/>
      <c r="O363" s="205"/>
      <c r="P363" s="222"/>
    </row>
    <row r="364" spans="1:16" ht="22.5" thickBot="1" x14ac:dyDescent="0.55000000000000004">
      <c r="A364" s="186"/>
      <c r="B364" s="187" t="s">
        <v>25</v>
      </c>
      <c r="C364" s="188">
        <f>SUM(C353:C363)</f>
        <v>861556</v>
      </c>
      <c r="D364" s="188">
        <f>SUM(D353:D363)</f>
        <v>758657.45</v>
      </c>
      <c r="E364" s="188">
        <f>SUM(E353:E363)</f>
        <v>758657.45</v>
      </c>
      <c r="F364" s="257"/>
      <c r="O364" s="229"/>
      <c r="P364" s="227"/>
    </row>
    <row r="365" spans="1:16" ht="22.5" thickTop="1" x14ac:dyDescent="0.5">
      <c r="A365" s="194" t="s">
        <v>122</v>
      </c>
      <c r="B365" s="195"/>
      <c r="C365" s="230"/>
      <c r="D365" s="230"/>
      <c r="E365" s="231"/>
      <c r="F365" s="220"/>
    </row>
    <row r="366" spans="1:16" x14ac:dyDescent="0.5">
      <c r="A366" s="199"/>
      <c r="B366" s="200" t="s">
        <v>123</v>
      </c>
      <c r="C366" s="204">
        <f t="shared" ref="C366:D374" si="29">C332</f>
        <v>600000</v>
      </c>
      <c r="D366" s="204">
        <f t="shared" si="29"/>
        <v>961869.2</v>
      </c>
      <c r="E366" s="234"/>
      <c r="F366" s="220"/>
    </row>
    <row r="367" spans="1:16" x14ac:dyDescent="0.5">
      <c r="A367" s="199"/>
      <c r="B367" s="200" t="s">
        <v>217</v>
      </c>
      <c r="C367" s="204">
        <f t="shared" si="29"/>
        <v>347300</v>
      </c>
      <c r="D367" s="204">
        <f t="shared" si="29"/>
        <v>557854.75</v>
      </c>
      <c r="E367" s="234"/>
      <c r="F367" s="220"/>
    </row>
    <row r="368" spans="1:16" x14ac:dyDescent="0.5">
      <c r="A368" s="199"/>
      <c r="B368" s="200" t="s">
        <v>131</v>
      </c>
      <c r="C368" s="204">
        <f t="shared" si="29"/>
        <v>200000</v>
      </c>
      <c r="D368" s="204">
        <f t="shared" si="29"/>
        <v>424113.83999999997</v>
      </c>
      <c r="E368" s="234"/>
      <c r="F368" s="220"/>
    </row>
    <row r="369" spans="1:6" x14ac:dyDescent="0.5">
      <c r="A369" s="199"/>
      <c r="B369" s="236" t="s">
        <v>132</v>
      </c>
      <c r="C369" s="204">
        <f t="shared" si="29"/>
        <v>0</v>
      </c>
      <c r="D369" s="204">
        <f t="shared" si="29"/>
        <v>0</v>
      </c>
      <c r="E369" s="234"/>
      <c r="F369" s="220"/>
    </row>
    <row r="370" spans="1:6" x14ac:dyDescent="0.5">
      <c r="A370" s="199"/>
      <c r="B370" s="200" t="s">
        <v>124</v>
      </c>
      <c r="C370" s="204">
        <f t="shared" si="29"/>
        <v>10000</v>
      </c>
      <c r="D370" s="204">
        <f t="shared" si="29"/>
        <v>61060</v>
      </c>
      <c r="E370" s="234"/>
      <c r="F370" s="220"/>
    </row>
    <row r="371" spans="1:6" x14ac:dyDescent="0.5">
      <c r="A371" s="199"/>
      <c r="B371" s="200" t="s">
        <v>125</v>
      </c>
      <c r="C371" s="204">
        <f t="shared" si="29"/>
        <v>0</v>
      </c>
      <c r="D371" s="204">
        <f t="shared" si="29"/>
        <v>0</v>
      </c>
      <c r="E371" s="234"/>
      <c r="F371" s="220"/>
    </row>
    <row r="372" spans="1:6" x14ac:dyDescent="0.5">
      <c r="A372" s="199"/>
      <c r="B372" s="200" t="s">
        <v>126</v>
      </c>
      <c r="C372" s="268">
        <f t="shared" si="29"/>
        <v>17150000</v>
      </c>
      <c r="D372" s="268">
        <f t="shared" si="29"/>
        <v>18607944.840000004</v>
      </c>
      <c r="E372" s="234"/>
      <c r="F372" s="220"/>
    </row>
    <row r="373" spans="1:6" x14ac:dyDescent="0.5">
      <c r="A373" s="199"/>
      <c r="B373" s="200" t="s">
        <v>127</v>
      </c>
      <c r="C373" s="204">
        <f t="shared" si="29"/>
        <v>6500000</v>
      </c>
      <c r="D373" s="204">
        <f t="shared" si="29"/>
        <v>7030932</v>
      </c>
      <c r="E373" s="234"/>
      <c r="F373" s="220"/>
    </row>
    <row r="374" spans="1:6" x14ac:dyDescent="0.5">
      <c r="A374" s="199"/>
      <c r="B374" s="200" t="s">
        <v>128</v>
      </c>
      <c r="C374" s="204">
        <f t="shared" si="29"/>
        <v>0</v>
      </c>
      <c r="D374" s="269">
        <f t="shared" si="29"/>
        <v>13502864.5</v>
      </c>
      <c r="E374" s="234"/>
      <c r="F374" s="220"/>
    </row>
    <row r="375" spans="1:6" ht="22.5" thickBot="1" x14ac:dyDescent="0.55000000000000004">
      <c r="A375" s="186"/>
      <c r="B375" s="187" t="s">
        <v>133</v>
      </c>
      <c r="C375" s="270">
        <f>SUM(C366:C374)</f>
        <v>24807300</v>
      </c>
      <c r="D375" s="270">
        <f>SUM(D366:D374)</f>
        <v>41146639.130000003</v>
      </c>
      <c r="E375" s="234"/>
      <c r="F375" s="220"/>
    </row>
    <row r="376" spans="1:6" ht="22.5" thickTop="1" x14ac:dyDescent="0.5"/>
  </sheetData>
  <mergeCells count="44">
    <mergeCell ref="A351:B351"/>
    <mergeCell ref="A73:B73"/>
    <mergeCell ref="A140:H140"/>
    <mergeCell ref="A314:F314"/>
    <mergeCell ref="A315:F315"/>
    <mergeCell ref="A316:F316"/>
    <mergeCell ref="A317:B317"/>
    <mergeCell ref="A247:B247"/>
    <mergeCell ref="A282:B282"/>
    <mergeCell ref="A279:H279"/>
    <mergeCell ref="A280:H280"/>
    <mergeCell ref="A141:H141"/>
    <mergeCell ref="A142:H142"/>
    <mergeCell ref="A143:B143"/>
    <mergeCell ref="A209:J209"/>
    <mergeCell ref="A177:B177"/>
    <mergeCell ref="A1:N1"/>
    <mergeCell ref="A2:N2"/>
    <mergeCell ref="A3:N3"/>
    <mergeCell ref="A4:B4"/>
    <mergeCell ref="A71:G71"/>
    <mergeCell ref="A38:B38"/>
    <mergeCell ref="A35:G35"/>
    <mergeCell ref="A36:G36"/>
    <mergeCell ref="A37:G37"/>
    <mergeCell ref="A70:G70"/>
    <mergeCell ref="A174:F174"/>
    <mergeCell ref="A175:F175"/>
    <mergeCell ref="A176:F176"/>
    <mergeCell ref="A108:B108"/>
    <mergeCell ref="A72:G72"/>
    <mergeCell ref="A105:H105"/>
    <mergeCell ref="A106:H106"/>
    <mergeCell ref="A107:H107"/>
    <mergeCell ref="A349:F349"/>
    <mergeCell ref="A350:F350"/>
    <mergeCell ref="A348:F348"/>
    <mergeCell ref="A210:J210"/>
    <mergeCell ref="A211:J211"/>
    <mergeCell ref="A212:B212"/>
    <mergeCell ref="A245:G245"/>
    <mergeCell ref="A246:G246"/>
    <mergeCell ref="A244:G244"/>
    <mergeCell ref="A281:H281"/>
  </mergeCells>
  <phoneticPr fontId="0" type="noConversion"/>
  <pageMargins left="0.11811023622047245" right="0" top="0.43307086614173229" bottom="0.19685039370078741" header="0.23622047244094491" footer="0.15748031496062992"/>
  <pageSetup paperSize="9" scale="70" orientation="landscape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A33" zoomScaleNormal="100" workbookViewId="0">
      <selection sqref="A1:I56"/>
    </sheetView>
  </sheetViews>
  <sheetFormatPr defaultRowHeight="24" x14ac:dyDescent="0.55000000000000004"/>
  <cols>
    <col min="1" max="1" width="3.85546875" style="54" customWidth="1"/>
    <col min="2" max="2" width="9.140625" style="60"/>
    <col min="3" max="6" width="9.140625" style="54"/>
    <col min="7" max="7" width="9.140625" style="59"/>
    <col min="8" max="8" width="18.140625" style="59" customWidth="1"/>
    <col min="9" max="9" width="19.42578125" style="59" customWidth="1"/>
    <col min="10" max="10" width="9.140625" style="54"/>
    <col min="11" max="11" width="19.42578125" style="54" customWidth="1"/>
    <col min="12" max="16384" width="9.140625" style="54"/>
  </cols>
  <sheetData>
    <row r="1" spans="1:9" ht="30.75" x14ac:dyDescent="0.7">
      <c r="B1" s="296" t="s">
        <v>167</v>
      </c>
    </row>
    <row r="2" spans="1:9" ht="12.75" customHeight="1" x14ac:dyDescent="0.7">
      <c r="B2" s="296"/>
    </row>
    <row r="3" spans="1:9" x14ac:dyDescent="0.55000000000000004">
      <c r="A3" s="70" t="s">
        <v>121</v>
      </c>
    </row>
    <row r="4" spans="1:9" ht="7.5" customHeight="1" x14ac:dyDescent="0.55000000000000004">
      <c r="A4" s="70"/>
    </row>
    <row r="5" spans="1:9" x14ac:dyDescent="0.55000000000000004">
      <c r="B5" s="297" t="s">
        <v>45</v>
      </c>
      <c r="H5" s="151"/>
      <c r="I5" s="71">
        <f>SUM(H6:H9)</f>
        <v>43000</v>
      </c>
    </row>
    <row r="6" spans="1:9" x14ac:dyDescent="0.55000000000000004">
      <c r="B6" s="60" t="s">
        <v>1548</v>
      </c>
      <c r="H6" s="298">
        <v>25000</v>
      </c>
    </row>
    <row r="7" spans="1:9" x14ac:dyDescent="0.55000000000000004">
      <c r="B7" s="60" t="s">
        <v>1549</v>
      </c>
      <c r="H7" s="298">
        <v>4300</v>
      </c>
    </row>
    <row r="8" spans="1:9" x14ac:dyDescent="0.55000000000000004">
      <c r="B8" s="60" t="s">
        <v>1550</v>
      </c>
      <c r="H8" s="298">
        <v>1700</v>
      </c>
    </row>
    <row r="9" spans="1:9" x14ac:dyDescent="0.55000000000000004">
      <c r="B9" s="60" t="s">
        <v>1553</v>
      </c>
      <c r="H9" s="298">
        <f>[5]รวมปี!$S$303</f>
        <v>12000</v>
      </c>
    </row>
    <row r="10" spans="1:9" x14ac:dyDescent="0.55000000000000004">
      <c r="B10" s="297" t="s">
        <v>37</v>
      </c>
      <c r="H10" s="151"/>
      <c r="I10" s="71">
        <f>SUM(H11)</f>
        <v>68500</v>
      </c>
    </row>
    <row r="11" spans="1:9" x14ac:dyDescent="0.55000000000000004">
      <c r="B11" s="60" t="s">
        <v>1552</v>
      </c>
      <c r="H11" s="298">
        <f>[5]รวมปี!$S$250</f>
        <v>68500</v>
      </c>
    </row>
    <row r="12" spans="1:9" x14ac:dyDescent="0.55000000000000004">
      <c r="B12" s="297" t="s">
        <v>32</v>
      </c>
      <c r="C12" s="70"/>
      <c r="D12" s="70"/>
      <c r="E12" s="70"/>
      <c r="F12" s="70"/>
      <c r="G12" s="71"/>
      <c r="H12" s="71"/>
      <c r="I12" s="71">
        <f>SUM(H13:H14)</f>
        <v>316470</v>
      </c>
    </row>
    <row r="13" spans="1:9" x14ac:dyDescent="0.55000000000000004">
      <c r="B13" s="60" t="s">
        <v>1545</v>
      </c>
      <c r="H13" s="59">
        <v>294000</v>
      </c>
    </row>
    <row r="14" spans="1:9" x14ac:dyDescent="0.55000000000000004">
      <c r="B14" s="60" t="s">
        <v>1547</v>
      </c>
      <c r="H14" s="298">
        <v>22470</v>
      </c>
    </row>
    <row r="15" spans="1:9" x14ac:dyDescent="0.55000000000000004">
      <c r="B15" s="297" t="s">
        <v>33</v>
      </c>
      <c r="C15" s="70"/>
      <c r="D15" s="70"/>
      <c r="E15" s="70"/>
      <c r="F15" s="70"/>
      <c r="G15" s="71"/>
      <c r="H15" s="71"/>
      <c r="I15" s="71">
        <f>SUM(H16)</f>
        <v>22000</v>
      </c>
    </row>
    <row r="16" spans="1:9" x14ac:dyDescent="0.55000000000000004">
      <c r="B16" s="60" t="s">
        <v>1544</v>
      </c>
      <c r="H16" s="59">
        <v>22000</v>
      </c>
    </row>
    <row r="17" spans="9:11" ht="24.75" thickBot="1" x14ac:dyDescent="0.6">
      <c r="I17" s="63">
        <f>SUM(I5:I16)</f>
        <v>449970</v>
      </c>
      <c r="K17" s="64">
        <f>งบแสดงผลการดำเนินงาน!D51</f>
        <v>449970</v>
      </c>
    </row>
    <row r="18" spans="9:11" ht="24.75" thickTop="1" x14ac:dyDescent="0.55000000000000004"/>
    <row r="34" spans="1:11" x14ac:dyDescent="0.55000000000000004">
      <c r="A34" s="70" t="s">
        <v>120</v>
      </c>
    </row>
    <row r="35" spans="1:11" ht="7.5" customHeight="1" x14ac:dyDescent="0.55000000000000004">
      <c r="A35" s="70"/>
    </row>
    <row r="36" spans="1:11" ht="20.25" customHeight="1" x14ac:dyDescent="0.55000000000000004">
      <c r="A36" s="70"/>
      <c r="B36" s="297" t="s">
        <v>222</v>
      </c>
      <c r="I36" s="71">
        <f>SUM(H37:H38)</f>
        <v>223815</v>
      </c>
    </row>
    <row r="37" spans="1:11" ht="20.25" customHeight="1" x14ac:dyDescent="0.55000000000000004">
      <c r="A37" s="70"/>
      <c r="B37" s="531" t="s">
        <v>1554</v>
      </c>
      <c r="C37" s="531"/>
      <c r="D37" s="531"/>
      <c r="E37" s="531"/>
      <c r="F37" s="531"/>
      <c r="G37" s="531"/>
      <c r="H37" s="298">
        <f>[5]รวมปี!$S$305</f>
        <v>174640</v>
      </c>
      <c r="I37" s="71"/>
    </row>
    <row r="38" spans="1:11" ht="20.25" customHeight="1" x14ac:dyDescent="0.55000000000000004">
      <c r="A38" s="70"/>
      <c r="B38" s="531" t="s">
        <v>1554</v>
      </c>
      <c r="C38" s="531"/>
      <c r="D38" s="531"/>
      <c r="E38" s="531"/>
      <c r="F38" s="531"/>
      <c r="G38" s="531"/>
      <c r="H38" s="298">
        <f>[5]รวมปี!$S$398</f>
        <v>49175</v>
      </c>
      <c r="I38" s="71"/>
    </row>
    <row r="39" spans="1:11" x14ac:dyDescent="0.55000000000000004">
      <c r="B39" s="297" t="s">
        <v>223</v>
      </c>
      <c r="H39" s="151"/>
      <c r="I39" s="71">
        <f>SUM(H40:H43)</f>
        <v>931100</v>
      </c>
    </row>
    <row r="40" spans="1:11" x14ac:dyDescent="0.55000000000000004">
      <c r="B40" s="531" t="s">
        <v>1555</v>
      </c>
      <c r="C40" s="531"/>
      <c r="D40" s="531"/>
      <c r="E40" s="531"/>
      <c r="F40" s="531"/>
      <c r="G40" s="531"/>
      <c r="H40" s="298">
        <f>[5]รวมปี!$S$306</f>
        <v>190400</v>
      </c>
      <c r="I40" s="71"/>
    </row>
    <row r="41" spans="1:11" x14ac:dyDescent="0.55000000000000004">
      <c r="B41" s="531" t="s">
        <v>1556</v>
      </c>
      <c r="C41" s="531"/>
      <c r="D41" s="531"/>
      <c r="E41" s="531"/>
      <c r="F41" s="531"/>
      <c r="G41" s="531"/>
      <c r="H41" s="298">
        <f>[5]รวมปี!$S$307</f>
        <v>69800</v>
      </c>
      <c r="I41" s="71"/>
    </row>
    <row r="42" spans="1:11" ht="24" customHeight="1" x14ac:dyDescent="0.55000000000000004">
      <c r="B42" s="531" t="s">
        <v>1557</v>
      </c>
      <c r="C42" s="531"/>
      <c r="D42" s="531"/>
      <c r="E42" s="531"/>
      <c r="F42" s="531"/>
      <c r="G42" s="531"/>
      <c r="H42" s="299">
        <f>[5]รวมปี!$S$312</f>
        <v>572000</v>
      </c>
      <c r="I42" s="71"/>
    </row>
    <row r="43" spans="1:11" ht="24" customHeight="1" x14ac:dyDescent="0.55000000000000004">
      <c r="B43" s="531" t="s">
        <v>1558</v>
      </c>
      <c r="C43" s="531"/>
      <c r="D43" s="531"/>
      <c r="E43" s="531"/>
      <c r="F43" s="531"/>
      <c r="G43" s="531"/>
      <c r="H43" s="299">
        <f>[5]รวมปี!$S$313</f>
        <v>98900</v>
      </c>
      <c r="I43" s="300"/>
    </row>
    <row r="44" spans="1:11" x14ac:dyDescent="0.55000000000000004">
      <c r="B44" s="297" t="s">
        <v>315</v>
      </c>
      <c r="I44" s="71">
        <f>SUM(H45:H46)</f>
        <v>210875</v>
      </c>
    </row>
    <row r="45" spans="1:11" ht="24" customHeight="1" x14ac:dyDescent="0.55000000000000004">
      <c r="B45" s="531" t="s">
        <v>1546</v>
      </c>
      <c r="C45" s="531"/>
      <c r="D45" s="531"/>
      <c r="E45" s="531"/>
      <c r="F45" s="531"/>
      <c r="G45" s="531"/>
      <c r="H45" s="299">
        <v>58800</v>
      </c>
    </row>
    <row r="46" spans="1:11" ht="20.25" customHeight="1" x14ac:dyDescent="0.55000000000000004">
      <c r="A46" s="70"/>
      <c r="B46" s="531" t="s">
        <v>1551</v>
      </c>
      <c r="C46" s="531"/>
      <c r="D46" s="531"/>
      <c r="E46" s="531"/>
      <c r="F46" s="531"/>
      <c r="G46" s="531"/>
      <c r="H46" s="298">
        <f>[5]รวมปี!$S$211</f>
        <v>152075</v>
      </c>
      <c r="I46" s="71"/>
    </row>
    <row r="47" spans="1:11" ht="24.75" thickBot="1" x14ac:dyDescent="0.6">
      <c r="I47" s="63">
        <f>SUM(I36:I46)</f>
        <v>1365790</v>
      </c>
      <c r="K47" s="64">
        <f>งบแสดงผลการดำเนินงาน!D52</f>
        <v>3034090</v>
      </c>
    </row>
    <row r="48" spans="1:11" ht="24.75" thickTop="1" x14ac:dyDescent="0.55000000000000004"/>
  </sheetData>
  <mergeCells count="8">
    <mergeCell ref="B37:G37"/>
    <mergeCell ref="B45:G45"/>
    <mergeCell ref="B42:G42"/>
    <mergeCell ref="B43:G43"/>
    <mergeCell ref="B46:G46"/>
    <mergeCell ref="B41:G41"/>
    <mergeCell ref="B40:G40"/>
    <mergeCell ref="B38:G38"/>
  </mergeCells>
  <phoneticPr fontId="0" type="noConversion"/>
  <pageMargins left="0.63" right="0.38" top="0.79" bottom="0.22" header="0.3" footer="0.2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topLeftCell="A10" workbookViewId="0">
      <selection activeCell="D22" sqref="D22"/>
    </sheetView>
  </sheetViews>
  <sheetFormatPr defaultRowHeight="24" x14ac:dyDescent="0.55000000000000004"/>
  <cols>
    <col min="1" max="1" width="48.85546875" style="54" customWidth="1"/>
    <col min="2" max="2" width="11.42578125" style="54" customWidth="1"/>
    <col min="3" max="4" width="19.28515625" style="59" customWidth="1"/>
    <col min="5" max="5" width="9.140625" style="54"/>
    <col min="6" max="6" width="20.140625" style="54" customWidth="1"/>
    <col min="7" max="16384" width="9.140625" style="54"/>
  </cols>
  <sheetData>
    <row r="1" spans="1:23" ht="30.75" x14ac:dyDescent="0.7">
      <c r="A1" s="492" t="s">
        <v>224</v>
      </c>
      <c r="B1" s="492"/>
      <c r="C1" s="492"/>
      <c r="D1" s="492"/>
    </row>
    <row r="2" spans="1:23" ht="30.75" x14ac:dyDescent="0.7">
      <c r="A2" s="492" t="s">
        <v>168</v>
      </c>
      <c r="B2" s="492"/>
      <c r="C2" s="492"/>
      <c r="D2" s="492"/>
    </row>
    <row r="3" spans="1:23" ht="30.75" x14ac:dyDescent="0.7">
      <c r="A3" s="493" t="s">
        <v>1517</v>
      </c>
      <c r="B3" s="493"/>
      <c r="C3" s="493"/>
      <c r="D3" s="493"/>
    </row>
    <row r="4" spans="1:23" s="258" customFormat="1" ht="21.75" x14ac:dyDescent="0.5">
      <c r="A4" s="416" t="s">
        <v>110</v>
      </c>
      <c r="B4" s="417" t="s">
        <v>169</v>
      </c>
      <c r="C4" s="418" t="s">
        <v>170</v>
      </c>
      <c r="D4" s="416" t="s">
        <v>171</v>
      </c>
      <c r="Q4" s="321"/>
      <c r="R4" s="321"/>
      <c r="S4" s="321"/>
      <c r="T4" s="321"/>
      <c r="U4" s="321"/>
      <c r="V4" s="321"/>
      <c r="W4" s="321"/>
    </row>
    <row r="5" spans="1:23" s="258" customFormat="1" x14ac:dyDescent="0.55000000000000004">
      <c r="A5" s="411" t="s">
        <v>173</v>
      </c>
      <c r="B5" s="322" t="s">
        <v>294</v>
      </c>
      <c r="C5" s="419">
        <f>กระดาษทำการ!I5</f>
        <v>0</v>
      </c>
      <c r="D5" s="419"/>
      <c r="Q5" s="321"/>
      <c r="R5" s="321"/>
      <c r="S5" s="321"/>
      <c r="T5" s="321"/>
      <c r="U5" s="321"/>
      <c r="V5" s="321"/>
      <c r="W5" s="321"/>
    </row>
    <row r="6" spans="1:23" s="326" customFormat="1" x14ac:dyDescent="0.55000000000000004">
      <c r="A6" s="323" t="s">
        <v>290</v>
      </c>
      <c r="B6" s="322" t="s">
        <v>295</v>
      </c>
      <c r="C6" s="420">
        <f>กระดาษทำการ!I6</f>
        <v>708425.7699999999</v>
      </c>
      <c r="D6" s="420"/>
    </row>
    <row r="7" spans="1:23" s="326" customFormat="1" x14ac:dyDescent="0.55000000000000004">
      <c r="A7" s="323" t="s">
        <v>1569</v>
      </c>
      <c r="B7" s="322" t="s">
        <v>295</v>
      </c>
      <c r="C7" s="420">
        <f>กระดาษทำการ!I7</f>
        <v>57172.900000000009</v>
      </c>
      <c r="D7" s="420"/>
    </row>
    <row r="8" spans="1:23" s="326" customFormat="1" x14ac:dyDescent="0.55000000000000004">
      <c r="A8" s="323" t="s">
        <v>1570</v>
      </c>
      <c r="B8" s="322" t="s">
        <v>296</v>
      </c>
      <c r="C8" s="420">
        <f>กระดาษทำการ!I8</f>
        <v>2011313.97</v>
      </c>
      <c r="D8" s="420"/>
    </row>
    <row r="9" spans="1:23" s="326" customFormat="1" x14ac:dyDescent="0.55000000000000004">
      <c r="A9" s="323" t="s">
        <v>291</v>
      </c>
      <c r="B9" s="322" t="s">
        <v>295</v>
      </c>
      <c r="C9" s="420">
        <f>กระดาษทำการ!I9</f>
        <v>11287186.179999987</v>
      </c>
      <c r="D9" s="420"/>
      <c r="Q9" s="361"/>
      <c r="R9" s="361"/>
      <c r="S9" s="361"/>
      <c r="T9" s="361"/>
      <c r="U9" s="361"/>
      <c r="V9" s="361"/>
      <c r="W9" s="361"/>
    </row>
    <row r="10" spans="1:23" s="326" customFormat="1" x14ac:dyDescent="0.55000000000000004">
      <c r="A10" s="323" t="s">
        <v>1571</v>
      </c>
      <c r="B10" s="322" t="s">
        <v>295</v>
      </c>
      <c r="C10" s="420">
        <f>กระดาษทำการ!I10</f>
        <v>1805.2399999999998</v>
      </c>
      <c r="D10" s="420"/>
    </row>
    <row r="11" spans="1:23" s="326" customFormat="1" x14ac:dyDescent="0.55000000000000004">
      <c r="A11" s="323" t="s">
        <v>1572</v>
      </c>
      <c r="B11" s="322" t="s">
        <v>296</v>
      </c>
      <c r="C11" s="420">
        <f>กระดาษทำการ!I11</f>
        <v>4560381.0199999996</v>
      </c>
      <c r="D11" s="420"/>
    </row>
    <row r="12" spans="1:23" s="326" customFormat="1" x14ac:dyDescent="0.55000000000000004">
      <c r="A12" s="323" t="s">
        <v>292</v>
      </c>
      <c r="B12" s="322" t="s">
        <v>297</v>
      </c>
      <c r="C12" s="420">
        <f>กระดาษทำการ!I12</f>
        <v>1573927.4299999997</v>
      </c>
      <c r="D12" s="420"/>
    </row>
    <row r="13" spans="1:23" s="326" customFormat="1" x14ac:dyDescent="0.55000000000000004">
      <c r="A13" s="323" t="s">
        <v>293</v>
      </c>
      <c r="B13" s="322" t="s">
        <v>298</v>
      </c>
      <c r="C13" s="420">
        <f>กระดาษทำการ!I13</f>
        <v>18355</v>
      </c>
      <c r="D13" s="420"/>
    </row>
    <row r="14" spans="1:23" s="326" customFormat="1" x14ac:dyDescent="0.55000000000000004">
      <c r="A14" s="323" t="s">
        <v>172</v>
      </c>
      <c r="B14" s="322" t="s">
        <v>174</v>
      </c>
      <c r="C14" s="420">
        <f>กระดาษทำการ!I14</f>
        <v>923.4</v>
      </c>
      <c r="D14" s="420"/>
    </row>
    <row r="15" spans="1:23" s="326" customFormat="1" x14ac:dyDescent="0.55000000000000004">
      <c r="A15" s="323" t="s">
        <v>90</v>
      </c>
      <c r="B15" s="322" t="s">
        <v>176</v>
      </c>
      <c r="C15" s="420">
        <f>กระดาษทำการ!I15</f>
        <v>78900</v>
      </c>
      <c r="D15" s="420"/>
    </row>
    <row r="16" spans="1:23" s="326" customFormat="1" x14ac:dyDescent="0.55000000000000004">
      <c r="A16" s="355" t="s">
        <v>1574</v>
      </c>
      <c r="B16" s="324" t="s">
        <v>1580</v>
      </c>
      <c r="C16" s="420">
        <f>กระดาษทำการ!I16</f>
        <v>60000</v>
      </c>
      <c r="D16" s="420"/>
    </row>
    <row r="17" spans="1:23" s="326" customFormat="1" x14ac:dyDescent="0.55000000000000004">
      <c r="A17" s="323" t="s">
        <v>1573</v>
      </c>
      <c r="B17" s="322" t="s">
        <v>1579</v>
      </c>
      <c r="C17" s="420">
        <f>กระดาษทำการ!I17</f>
        <v>425657.68999999994</v>
      </c>
      <c r="D17" s="420"/>
    </row>
    <row r="18" spans="1:23" s="326" customFormat="1" x14ac:dyDescent="0.55000000000000004">
      <c r="A18" s="323" t="s">
        <v>67</v>
      </c>
      <c r="B18" s="322" t="s">
        <v>1581</v>
      </c>
      <c r="C18" s="420"/>
      <c r="D18" s="420">
        <f>กระดาษทำการ!J18</f>
        <v>1498650</v>
      </c>
      <c r="Q18" s="361"/>
      <c r="R18" s="361"/>
      <c r="S18" s="361"/>
      <c r="T18" s="361"/>
      <c r="U18" s="361"/>
      <c r="V18" s="361"/>
      <c r="W18" s="361"/>
    </row>
    <row r="19" spans="1:23" s="326" customFormat="1" x14ac:dyDescent="0.55000000000000004">
      <c r="A19" s="323" t="s">
        <v>77</v>
      </c>
      <c r="B19" s="322" t="s">
        <v>309</v>
      </c>
      <c r="C19" s="420"/>
      <c r="D19" s="420">
        <f>กระดาษทำการ!J19</f>
        <v>157000</v>
      </c>
    </row>
    <row r="20" spans="1:23" s="326" customFormat="1" x14ac:dyDescent="0.55000000000000004">
      <c r="A20" s="323" t="s">
        <v>1577</v>
      </c>
      <c r="B20" s="322" t="s">
        <v>310</v>
      </c>
      <c r="C20" s="420"/>
      <c r="D20" s="420">
        <f>กระดาษทำการ!J20</f>
        <v>252156.61000000002</v>
      </c>
    </row>
    <row r="21" spans="1:23" s="326" customFormat="1" x14ac:dyDescent="0.55000000000000004">
      <c r="A21" s="323" t="s">
        <v>311</v>
      </c>
      <c r="B21" s="322" t="s">
        <v>312</v>
      </c>
      <c r="C21" s="420"/>
      <c r="D21" s="420">
        <f>กระดาษทำการ!J21</f>
        <v>708425.7699999999</v>
      </c>
      <c r="F21" s="328"/>
    </row>
    <row r="22" spans="1:23" x14ac:dyDescent="0.55000000000000004">
      <c r="A22" s="323" t="s">
        <v>185</v>
      </c>
      <c r="B22" s="322" t="s">
        <v>186</v>
      </c>
      <c r="C22" s="420"/>
      <c r="D22" s="420">
        <f>กระดาษทำการ!J22</f>
        <v>10291067.020000001</v>
      </c>
      <c r="F22" s="64"/>
    </row>
    <row r="23" spans="1:23" x14ac:dyDescent="0.55000000000000004">
      <c r="A23" s="323" t="s">
        <v>212</v>
      </c>
      <c r="B23" s="322" t="s">
        <v>187</v>
      </c>
      <c r="C23" s="420"/>
      <c r="D23" s="420">
        <f>กระดาษทำการ!J23</f>
        <v>7875005.2000000002</v>
      </c>
    </row>
    <row r="24" spans="1:23" x14ac:dyDescent="0.55000000000000004">
      <c r="A24" s="323" t="s">
        <v>1575</v>
      </c>
      <c r="B24" s="322" t="s">
        <v>307</v>
      </c>
      <c r="C24" s="420"/>
      <c r="D24" s="420">
        <f>กระดาษทำการ!J27</f>
        <v>1744</v>
      </c>
    </row>
    <row r="25" spans="1:23" x14ac:dyDescent="0.55000000000000004">
      <c r="A25" s="356"/>
      <c r="B25" s="424"/>
      <c r="C25" s="422"/>
      <c r="D25" s="422"/>
    </row>
    <row r="26" spans="1:23" x14ac:dyDescent="0.55000000000000004">
      <c r="A26" s="321"/>
      <c r="B26" s="421"/>
      <c r="C26" s="423">
        <f>SUM(C5:C25)</f>
        <v>20784048.599999983</v>
      </c>
      <c r="D26" s="423">
        <f>SUM(D5:D25)</f>
        <v>20784048.600000001</v>
      </c>
    </row>
  </sheetData>
  <mergeCells count="3">
    <mergeCell ref="A3:D3"/>
    <mergeCell ref="A2:D2"/>
    <mergeCell ref="A1:D1"/>
  </mergeCells>
  <phoneticPr fontId="0" type="noConversion"/>
  <pageMargins left="1.1499999999999999" right="0.39" top="0.82" bottom="0.12" header="0.78" footer="0.24"/>
  <pageSetup paperSize="9" scale="90" orientation="portrait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82"/>
  <sheetViews>
    <sheetView view="pageBreakPreview" zoomScaleNormal="10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23" sqref="D23"/>
    </sheetView>
  </sheetViews>
  <sheetFormatPr defaultColWidth="16.7109375" defaultRowHeight="24" x14ac:dyDescent="0.55000000000000004"/>
  <cols>
    <col min="1" max="1" width="48.5703125" style="258" customWidth="1"/>
    <col min="2" max="2" width="10.85546875" style="335" bestFit="1" customWidth="1"/>
    <col min="3" max="4" width="17.7109375" style="354" customWidth="1"/>
    <col min="5" max="10" width="17.7109375" style="363" customWidth="1"/>
    <col min="11" max="11" width="20.5703125" style="90" bestFit="1" customWidth="1"/>
    <col min="12" max="16" width="16.7109375" style="90"/>
    <col min="17" max="16384" width="16.7109375" style="319"/>
  </cols>
  <sheetData>
    <row r="1" spans="1:23" x14ac:dyDescent="0.55000000000000004">
      <c r="A1" s="533" t="s">
        <v>213</v>
      </c>
      <c r="B1" s="533"/>
      <c r="C1" s="533"/>
      <c r="D1" s="533"/>
      <c r="E1" s="533"/>
      <c r="F1" s="533"/>
      <c r="G1" s="533"/>
      <c r="H1" s="533"/>
      <c r="I1" s="533"/>
      <c r="J1" s="533"/>
    </row>
    <row r="2" spans="1:23" x14ac:dyDescent="0.55000000000000004">
      <c r="A2" s="534" t="s">
        <v>1582</v>
      </c>
      <c r="B2" s="534"/>
      <c r="C2" s="534"/>
      <c r="D2" s="534"/>
      <c r="E2" s="534"/>
      <c r="F2" s="534"/>
      <c r="G2" s="534"/>
      <c r="H2" s="534"/>
      <c r="I2" s="534"/>
      <c r="J2" s="534"/>
      <c r="Q2" s="320"/>
      <c r="R2" s="320"/>
      <c r="S2" s="320"/>
      <c r="T2" s="320"/>
      <c r="U2" s="320"/>
      <c r="V2" s="320"/>
      <c r="W2" s="320"/>
    </row>
    <row r="3" spans="1:23" x14ac:dyDescent="0.55000000000000004">
      <c r="A3" s="535" t="s">
        <v>110</v>
      </c>
      <c r="B3" s="537" t="s">
        <v>169</v>
      </c>
      <c r="C3" s="539" t="s">
        <v>214</v>
      </c>
      <c r="D3" s="539"/>
      <c r="E3" s="540" t="s">
        <v>215</v>
      </c>
      <c r="F3" s="541"/>
      <c r="G3" s="540" t="s">
        <v>216</v>
      </c>
      <c r="H3" s="541"/>
      <c r="I3" s="540" t="s">
        <v>0</v>
      </c>
      <c r="J3" s="541"/>
      <c r="Q3" s="320"/>
      <c r="R3" s="320"/>
      <c r="S3" s="320"/>
      <c r="T3" s="320"/>
      <c r="U3" s="320"/>
      <c r="V3" s="320"/>
      <c r="W3" s="320"/>
    </row>
    <row r="4" spans="1:23" s="258" customFormat="1" ht="21.75" x14ac:dyDescent="0.5">
      <c r="A4" s="536"/>
      <c r="B4" s="538"/>
      <c r="C4" s="337" t="s">
        <v>170</v>
      </c>
      <c r="D4" s="338" t="s">
        <v>171</v>
      </c>
      <c r="E4" s="460" t="s">
        <v>170</v>
      </c>
      <c r="F4" s="461" t="s">
        <v>171</v>
      </c>
      <c r="G4" s="460" t="s">
        <v>170</v>
      </c>
      <c r="H4" s="461" t="s">
        <v>171</v>
      </c>
      <c r="I4" s="460" t="s">
        <v>170</v>
      </c>
      <c r="J4" s="461" t="s">
        <v>171</v>
      </c>
      <c r="Q4" s="321"/>
      <c r="R4" s="321"/>
      <c r="S4" s="321"/>
      <c r="T4" s="321"/>
      <c r="U4" s="321"/>
      <c r="V4" s="321"/>
      <c r="W4" s="321"/>
    </row>
    <row r="5" spans="1:23" s="90" customFormat="1" x14ac:dyDescent="0.55000000000000004">
      <c r="A5" s="323" t="s">
        <v>173</v>
      </c>
      <c r="B5" s="322" t="s">
        <v>294</v>
      </c>
      <c r="C5" s="339">
        <v>0</v>
      </c>
      <c r="D5" s="340"/>
      <c r="E5" s="339"/>
      <c r="F5" s="340"/>
      <c r="G5" s="339"/>
      <c r="H5" s="340"/>
      <c r="I5" s="339">
        <f>C5+E5+G5</f>
        <v>0</v>
      </c>
      <c r="J5" s="340"/>
    </row>
    <row r="6" spans="1:23" s="90" customFormat="1" x14ac:dyDescent="0.55000000000000004">
      <c r="A6" s="323" t="s">
        <v>290</v>
      </c>
      <c r="B6" s="322" t="s">
        <v>295</v>
      </c>
      <c r="C6" s="339">
        <f>[3]งบทดลอง!C7</f>
        <v>708425.7699999999</v>
      </c>
      <c r="D6" s="340"/>
      <c r="E6" s="339"/>
      <c r="F6" s="340"/>
      <c r="G6" s="339"/>
      <c r="H6" s="340"/>
      <c r="I6" s="339">
        <f t="shared" ref="I6:I11" si="0">C6+E6+G6</f>
        <v>708425.7699999999</v>
      </c>
      <c r="J6" s="340"/>
    </row>
    <row r="7" spans="1:23" s="90" customFormat="1" x14ac:dyDescent="0.55000000000000004">
      <c r="A7" s="323" t="s">
        <v>1569</v>
      </c>
      <c r="B7" s="322" t="s">
        <v>295</v>
      </c>
      <c r="C7" s="339">
        <f>[3]งบทดลอง!C8</f>
        <v>57172.900000000009</v>
      </c>
      <c r="D7" s="340"/>
      <c r="E7" s="339"/>
      <c r="F7" s="340"/>
      <c r="G7" s="339"/>
      <c r="H7" s="340"/>
      <c r="I7" s="339">
        <f t="shared" si="0"/>
        <v>57172.900000000009</v>
      </c>
      <c r="J7" s="340"/>
    </row>
    <row r="8" spans="1:23" s="90" customFormat="1" x14ac:dyDescent="0.55000000000000004">
      <c r="A8" s="323" t="s">
        <v>1570</v>
      </c>
      <c r="B8" s="322" t="s">
        <v>296</v>
      </c>
      <c r="C8" s="339">
        <f>[3]งบทดลอง!C9</f>
        <v>2011313.97</v>
      </c>
      <c r="D8" s="340"/>
      <c r="E8" s="339"/>
      <c r="F8" s="340"/>
      <c r="G8" s="339"/>
      <c r="H8" s="340"/>
      <c r="I8" s="339">
        <f t="shared" si="0"/>
        <v>2011313.97</v>
      </c>
      <c r="J8" s="340"/>
    </row>
    <row r="9" spans="1:23" s="90" customFormat="1" x14ac:dyDescent="0.55000000000000004">
      <c r="A9" s="323" t="s">
        <v>291</v>
      </c>
      <c r="B9" s="322" t="s">
        <v>295</v>
      </c>
      <c r="C9" s="339">
        <f>[8]งบทดลอง!$C$10</f>
        <v>11287186.179999987</v>
      </c>
      <c r="D9" s="340"/>
      <c r="E9" s="339"/>
      <c r="F9" s="340"/>
      <c r="G9" s="339"/>
      <c r="H9" s="340"/>
      <c r="I9" s="339">
        <f t="shared" si="0"/>
        <v>11287186.179999987</v>
      </c>
      <c r="J9" s="340"/>
    </row>
    <row r="10" spans="1:23" s="90" customFormat="1" x14ac:dyDescent="0.55000000000000004">
      <c r="A10" s="323" t="s">
        <v>1571</v>
      </c>
      <c r="B10" s="322" t="s">
        <v>295</v>
      </c>
      <c r="C10" s="339">
        <f>[3]งบทดลอง!C11</f>
        <v>1805.2399999999998</v>
      </c>
      <c r="D10" s="340"/>
      <c r="E10" s="339"/>
      <c r="F10" s="340"/>
      <c r="G10" s="339"/>
      <c r="H10" s="340"/>
      <c r="I10" s="339">
        <f t="shared" si="0"/>
        <v>1805.2399999999998</v>
      </c>
      <c r="J10" s="340"/>
    </row>
    <row r="11" spans="1:23" s="90" customFormat="1" x14ac:dyDescent="0.55000000000000004">
      <c r="A11" s="323" t="s">
        <v>1572</v>
      </c>
      <c r="B11" s="322" t="s">
        <v>296</v>
      </c>
      <c r="C11" s="339">
        <f>[3]งบทดลอง!C12</f>
        <v>4560381.0199999996</v>
      </c>
      <c r="D11" s="340"/>
      <c r="E11" s="339"/>
      <c r="F11" s="340"/>
      <c r="G11" s="339"/>
      <c r="H11" s="340"/>
      <c r="I11" s="339">
        <f t="shared" si="0"/>
        <v>4560381.0199999996</v>
      </c>
      <c r="J11" s="340"/>
    </row>
    <row r="12" spans="1:23" s="90" customFormat="1" x14ac:dyDescent="0.55000000000000004">
      <c r="A12" s="323" t="s">
        <v>292</v>
      </c>
      <c r="B12" s="322" t="s">
        <v>297</v>
      </c>
      <c r="C12" s="339">
        <f>[3]งบทดลอง!C13</f>
        <v>1573927.4299999997</v>
      </c>
      <c r="D12" s="340"/>
      <c r="E12" s="339"/>
      <c r="F12" s="340"/>
      <c r="G12" s="339"/>
      <c r="H12" s="340"/>
      <c r="I12" s="339">
        <f>C12</f>
        <v>1573927.4299999997</v>
      </c>
      <c r="J12" s="340"/>
    </row>
    <row r="13" spans="1:23" s="90" customFormat="1" x14ac:dyDescent="0.55000000000000004">
      <c r="A13" s="323" t="s">
        <v>293</v>
      </c>
      <c r="B13" s="322" t="s">
        <v>298</v>
      </c>
      <c r="C13" s="339">
        <f>[3]งบทดลอง!$C$15</f>
        <v>18355</v>
      </c>
      <c r="D13" s="340"/>
      <c r="E13" s="339"/>
      <c r="F13" s="340"/>
      <c r="G13" s="339"/>
      <c r="H13" s="340"/>
      <c r="I13" s="339">
        <f t="shared" ref="I13:I16" si="1">C13</f>
        <v>18355</v>
      </c>
      <c r="J13" s="340"/>
    </row>
    <row r="14" spans="1:23" s="90" customFormat="1" x14ac:dyDescent="0.55000000000000004">
      <c r="A14" s="323" t="s">
        <v>172</v>
      </c>
      <c r="B14" s="322" t="s">
        <v>174</v>
      </c>
      <c r="C14" s="339">
        <f>[3]งบทดลอง!$C$16</f>
        <v>923.4</v>
      </c>
      <c r="D14" s="340"/>
      <c r="E14" s="339"/>
      <c r="F14" s="340"/>
      <c r="G14" s="339">
        <v>563.35</v>
      </c>
      <c r="H14" s="340"/>
      <c r="I14" s="339">
        <f>C14</f>
        <v>923.4</v>
      </c>
      <c r="J14" s="340"/>
    </row>
    <row r="15" spans="1:23" s="90" customFormat="1" x14ac:dyDescent="0.55000000000000004">
      <c r="A15" s="323" t="s">
        <v>90</v>
      </c>
      <c r="B15" s="322" t="s">
        <v>176</v>
      </c>
      <c r="C15" s="339">
        <f>[3]งบทดลอง!$C$17</f>
        <v>78900</v>
      </c>
      <c r="D15" s="340"/>
      <c r="E15" s="339"/>
      <c r="F15" s="340"/>
      <c r="G15" s="339"/>
      <c r="H15" s="340"/>
      <c r="I15" s="339">
        <f t="shared" si="1"/>
        <v>78900</v>
      </c>
      <c r="J15" s="340"/>
    </row>
    <row r="16" spans="1:23" s="90" customFormat="1" x14ac:dyDescent="0.55000000000000004">
      <c r="A16" s="355" t="s">
        <v>1574</v>
      </c>
      <c r="B16" s="324" t="s">
        <v>1580</v>
      </c>
      <c r="C16" s="341">
        <f>[3]งบทดลอง!$C$29</f>
        <v>60000</v>
      </c>
      <c r="D16" s="340"/>
      <c r="E16" s="341"/>
      <c r="F16" s="340"/>
      <c r="G16" s="341"/>
      <c r="H16" s="340"/>
      <c r="I16" s="339">
        <f t="shared" si="1"/>
        <v>60000</v>
      </c>
      <c r="J16" s="340"/>
    </row>
    <row r="17" spans="1:11" s="90" customFormat="1" x14ac:dyDescent="0.55000000000000004">
      <c r="A17" s="323" t="s">
        <v>1573</v>
      </c>
      <c r="B17" s="322" t="s">
        <v>1579</v>
      </c>
      <c r="C17" s="339">
        <f>[3]งบทดลอง!$C$14</f>
        <v>425618.83999999997</v>
      </c>
      <c r="D17" s="340"/>
      <c r="E17" s="339">
        <v>38.85</v>
      </c>
      <c r="F17" s="340"/>
      <c r="G17" s="339"/>
      <c r="H17" s="340"/>
      <c r="I17" s="339">
        <f>C17+E17+G17</f>
        <v>425657.68999999994</v>
      </c>
      <c r="J17" s="340"/>
    </row>
    <row r="18" spans="1:11" s="90" customFormat="1" x14ac:dyDescent="0.55000000000000004">
      <c r="A18" s="323" t="s">
        <v>67</v>
      </c>
      <c r="B18" s="322" t="s">
        <v>1581</v>
      </c>
      <c r="C18" s="341"/>
      <c r="D18" s="340">
        <f>[3]งบทดลอง!D35</f>
        <v>1498650</v>
      </c>
      <c r="E18" s="341"/>
      <c r="F18" s="340"/>
      <c r="G18" s="341"/>
      <c r="H18" s="340"/>
      <c r="I18" s="341"/>
      <c r="J18" s="340">
        <f>D18</f>
        <v>1498650</v>
      </c>
    </row>
    <row r="19" spans="1:11" s="90" customFormat="1" x14ac:dyDescent="0.55000000000000004">
      <c r="A19" s="323" t="s">
        <v>77</v>
      </c>
      <c r="B19" s="322" t="s">
        <v>309</v>
      </c>
      <c r="C19" s="341"/>
      <c r="D19" s="340">
        <f>[3]งบทดลอง!D36</f>
        <v>157000</v>
      </c>
      <c r="E19" s="341"/>
      <c r="F19" s="340"/>
      <c r="G19" s="341"/>
      <c r="H19" s="340"/>
      <c r="I19" s="341"/>
      <c r="J19" s="340">
        <f t="shared" ref="J19:J21" si="2">D19</f>
        <v>157000</v>
      </c>
    </row>
    <row r="20" spans="1:11" s="90" customFormat="1" x14ac:dyDescent="0.55000000000000004">
      <c r="A20" s="323" t="s">
        <v>1577</v>
      </c>
      <c r="B20" s="322" t="s">
        <v>310</v>
      </c>
      <c r="C20" s="341"/>
      <c r="D20" s="340">
        <f>[3]งบทดลอง!D37</f>
        <v>252156.61000000002</v>
      </c>
      <c r="E20" s="341"/>
      <c r="F20" s="340"/>
      <c r="G20" s="341"/>
      <c r="H20" s="340"/>
      <c r="I20" s="341"/>
      <c r="J20" s="340">
        <f t="shared" si="2"/>
        <v>252156.61000000002</v>
      </c>
    </row>
    <row r="21" spans="1:11" s="90" customFormat="1" x14ac:dyDescent="0.55000000000000004">
      <c r="A21" s="323" t="s">
        <v>311</v>
      </c>
      <c r="B21" s="322" t="s">
        <v>312</v>
      </c>
      <c r="C21" s="339"/>
      <c r="D21" s="340">
        <f>[3]งบทดลอง!D38</f>
        <v>708425.7699999999</v>
      </c>
      <c r="E21" s="339"/>
      <c r="F21" s="340"/>
      <c r="G21" s="339"/>
      <c r="H21" s="340"/>
      <c r="I21" s="339"/>
      <c r="J21" s="340">
        <f t="shared" si="2"/>
        <v>708425.7699999999</v>
      </c>
    </row>
    <row r="22" spans="1:11" s="90" customFormat="1" x14ac:dyDescent="0.55000000000000004">
      <c r="A22" s="323" t="s">
        <v>185</v>
      </c>
      <c r="B22" s="322" t="s">
        <v>186</v>
      </c>
      <c r="C22" s="339"/>
      <c r="D22" s="340">
        <f>[8]งบทดลอง!$D$39</f>
        <v>6816791.6400000015</v>
      </c>
      <c r="E22" s="339"/>
      <c r="F22" s="340">
        <f>38.85+1000+587</f>
        <v>1625.85</v>
      </c>
      <c r="G22" s="339"/>
      <c r="H22" s="340">
        <v>3472649.53</v>
      </c>
      <c r="I22" s="339"/>
      <c r="J22" s="340">
        <f>D22+F22+H22-E22-G22</f>
        <v>10291067.020000001</v>
      </c>
      <c r="K22" s="425">
        <f>งบเงินสะสม8!I16</f>
        <v>10291067.017500002</v>
      </c>
    </row>
    <row r="23" spans="1:11" s="90" customFormat="1" x14ac:dyDescent="0.55000000000000004">
      <c r="A23" s="323" t="s">
        <v>212</v>
      </c>
      <c r="B23" s="322" t="s">
        <v>187</v>
      </c>
      <c r="C23" s="339"/>
      <c r="D23" s="340">
        <f>[3]งบทดลอง!$D$40</f>
        <v>6717455.3600000003</v>
      </c>
      <c r="E23" s="339"/>
      <c r="F23" s="340"/>
      <c r="G23" s="339"/>
      <c r="H23" s="340">
        <v>1157549.8400000001</v>
      </c>
      <c r="I23" s="339"/>
      <c r="J23" s="340">
        <f>D23+F23+H23-E23-G23</f>
        <v>7875005.2000000002</v>
      </c>
    </row>
    <row r="24" spans="1:11" s="90" customFormat="1" x14ac:dyDescent="0.55000000000000004">
      <c r="A24" s="323" t="s">
        <v>1578</v>
      </c>
      <c r="B24" s="322" t="s">
        <v>188</v>
      </c>
      <c r="C24" s="339"/>
      <c r="D24" s="340">
        <f>[3]งบทดลอง!$D$41</f>
        <v>27643774.630000003</v>
      </c>
      <c r="E24" s="339"/>
      <c r="F24" s="340"/>
      <c r="G24" s="339">
        <f>D24</f>
        <v>27643774.630000003</v>
      </c>
      <c r="H24" s="340">
        <v>563.35</v>
      </c>
      <c r="I24" s="339"/>
      <c r="J24" s="340"/>
    </row>
    <row r="25" spans="1:11" s="90" customFormat="1" x14ac:dyDescent="0.55000000000000004">
      <c r="A25" s="323" t="s">
        <v>303</v>
      </c>
      <c r="B25" s="322" t="s">
        <v>304</v>
      </c>
      <c r="C25" s="341"/>
      <c r="D25" s="340">
        <f>[3]งบทดลอง!$D$30</f>
        <v>0</v>
      </c>
      <c r="E25" s="341"/>
      <c r="F25" s="340"/>
      <c r="G25" s="341"/>
      <c r="H25" s="340"/>
      <c r="I25" s="341"/>
      <c r="J25" s="340"/>
    </row>
    <row r="26" spans="1:11" s="90" customFormat="1" x14ac:dyDescent="0.55000000000000004">
      <c r="A26" s="323" t="s">
        <v>305</v>
      </c>
      <c r="B26" s="322" t="s">
        <v>304</v>
      </c>
      <c r="C26" s="341"/>
      <c r="D26" s="340">
        <f>[3]งบทดลอง!$D$31</f>
        <v>0</v>
      </c>
      <c r="E26" s="341"/>
      <c r="F26" s="340"/>
      <c r="G26" s="341"/>
      <c r="H26" s="340"/>
      <c r="I26" s="341"/>
      <c r="J26" s="340"/>
    </row>
    <row r="27" spans="1:11" s="90" customFormat="1" x14ac:dyDescent="0.55000000000000004">
      <c r="A27" s="323" t="s">
        <v>1575</v>
      </c>
      <c r="B27" s="322" t="s">
        <v>307</v>
      </c>
      <c r="C27" s="341"/>
      <c r="D27" s="340">
        <f>[3]งบทดลอง!$D$32</f>
        <v>1744</v>
      </c>
      <c r="E27" s="341"/>
      <c r="F27" s="340"/>
      <c r="G27" s="341"/>
      <c r="H27" s="340"/>
      <c r="I27" s="341"/>
      <c r="J27" s="340">
        <f t="shared" ref="J27:J29" si="3">D27+F27+H27-E27-G27</f>
        <v>1744</v>
      </c>
    </row>
    <row r="28" spans="1:11" s="90" customFormat="1" x14ac:dyDescent="0.55000000000000004">
      <c r="A28" s="323" t="s">
        <v>306</v>
      </c>
      <c r="B28" s="322" t="s">
        <v>307</v>
      </c>
      <c r="C28" s="341"/>
      <c r="D28" s="340">
        <f>[3]งบทดลอง!$D$33</f>
        <v>587</v>
      </c>
      <c r="E28" s="341">
        <v>587</v>
      </c>
      <c r="F28" s="340"/>
      <c r="G28" s="341"/>
      <c r="H28" s="340"/>
      <c r="I28" s="341"/>
      <c r="J28" s="340">
        <f t="shared" si="3"/>
        <v>0</v>
      </c>
    </row>
    <row r="29" spans="1:11" s="90" customFormat="1" x14ac:dyDescent="0.55000000000000004">
      <c r="A29" s="323" t="s">
        <v>1576</v>
      </c>
      <c r="B29" s="322" t="s">
        <v>308</v>
      </c>
      <c r="C29" s="341"/>
      <c r="D29" s="340">
        <f>[3]งบทดลอง!$D$34</f>
        <v>1000</v>
      </c>
      <c r="E29" s="341">
        <v>1000</v>
      </c>
      <c r="F29" s="340"/>
      <c r="G29" s="341"/>
      <c r="H29" s="340"/>
      <c r="I29" s="341"/>
      <c r="J29" s="340">
        <f t="shared" si="3"/>
        <v>0</v>
      </c>
    </row>
    <row r="30" spans="1:11" s="90" customFormat="1" x14ac:dyDescent="0.55000000000000004">
      <c r="A30" s="323" t="s">
        <v>105</v>
      </c>
      <c r="B30" s="322" t="s">
        <v>177</v>
      </c>
      <c r="C30" s="339">
        <f>[3]งบทดลอง!C18</f>
        <v>758657.45</v>
      </c>
      <c r="D30" s="340"/>
      <c r="E30" s="339"/>
      <c r="F30" s="340"/>
      <c r="G30" s="339"/>
      <c r="H30" s="340">
        <f>C30</f>
        <v>758657.45</v>
      </c>
      <c r="I30" s="339"/>
      <c r="J30" s="340"/>
    </row>
    <row r="31" spans="1:11" s="90" customFormat="1" x14ac:dyDescent="0.55000000000000004">
      <c r="A31" s="323" t="s">
        <v>117</v>
      </c>
      <c r="B31" s="322" t="s">
        <v>178</v>
      </c>
      <c r="C31" s="339">
        <f>[3]งบทดลอง!C19</f>
        <v>2240131</v>
      </c>
      <c r="D31" s="340"/>
      <c r="E31" s="339"/>
      <c r="F31" s="340"/>
      <c r="G31" s="339"/>
      <c r="H31" s="340">
        <f t="shared" ref="H31:H40" si="4">C31</f>
        <v>2240131</v>
      </c>
      <c r="I31" s="339"/>
      <c r="J31" s="340"/>
    </row>
    <row r="32" spans="1:11" s="90" customFormat="1" x14ac:dyDescent="0.55000000000000004">
      <c r="A32" s="323" t="s">
        <v>118</v>
      </c>
      <c r="B32" s="322" t="s">
        <v>179</v>
      </c>
      <c r="C32" s="339">
        <f>[3]งบทดลอง!C20</f>
        <v>5397874</v>
      </c>
      <c r="D32" s="340"/>
      <c r="E32" s="339"/>
      <c r="F32" s="340"/>
      <c r="G32" s="339"/>
      <c r="H32" s="340">
        <f t="shared" si="4"/>
        <v>5397874</v>
      </c>
      <c r="I32" s="339"/>
      <c r="J32" s="340"/>
    </row>
    <row r="33" spans="1:11" s="90" customFormat="1" x14ac:dyDescent="0.55000000000000004">
      <c r="A33" s="323" t="s">
        <v>76</v>
      </c>
      <c r="B33" s="322" t="s">
        <v>180</v>
      </c>
      <c r="C33" s="339">
        <f>[3]งบทดลอง!C21</f>
        <v>1456803.5</v>
      </c>
      <c r="D33" s="340"/>
      <c r="E33" s="339"/>
      <c r="F33" s="340"/>
      <c r="G33" s="339"/>
      <c r="H33" s="340">
        <f t="shared" si="4"/>
        <v>1456803.5</v>
      </c>
      <c r="I33" s="339"/>
      <c r="J33" s="340"/>
    </row>
    <row r="34" spans="1:11" s="90" customFormat="1" x14ac:dyDescent="0.55000000000000004">
      <c r="A34" s="323" t="s">
        <v>98</v>
      </c>
      <c r="B34" s="322" t="s">
        <v>181</v>
      </c>
      <c r="C34" s="339">
        <f>[3]งบทดลอง!C22</f>
        <v>5720028.5300000003</v>
      </c>
      <c r="D34" s="340"/>
      <c r="E34" s="339"/>
      <c r="F34" s="340"/>
      <c r="G34" s="339"/>
      <c r="H34" s="340">
        <f t="shared" si="4"/>
        <v>5720028.5300000003</v>
      </c>
      <c r="I34" s="339"/>
      <c r="J34" s="340"/>
    </row>
    <row r="35" spans="1:11" s="90" customFormat="1" x14ac:dyDescent="0.55000000000000004">
      <c r="A35" s="323" t="s">
        <v>75</v>
      </c>
      <c r="B35" s="322" t="s">
        <v>182</v>
      </c>
      <c r="C35" s="339">
        <f>[3]งบทดลอง!C23</f>
        <v>1542485.47</v>
      </c>
      <c r="D35" s="340"/>
      <c r="E35" s="339"/>
      <c r="F35" s="340"/>
      <c r="G35" s="339"/>
      <c r="H35" s="340">
        <f t="shared" si="4"/>
        <v>1542485.47</v>
      </c>
      <c r="I35" s="339"/>
      <c r="J35" s="340"/>
    </row>
    <row r="36" spans="1:11" s="90" customFormat="1" x14ac:dyDescent="0.55000000000000004">
      <c r="A36" s="323" t="s">
        <v>119</v>
      </c>
      <c r="B36" s="322" t="s">
        <v>183</v>
      </c>
      <c r="C36" s="339">
        <f>[3]งบทดลอง!C24</f>
        <v>317597.34999999998</v>
      </c>
      <c r="D36" s="340"/>
      <c r="E36" s="339"/>
      <c r="F36" s="340"/>
      <c r="G36" s="339"/>
      <c r="H36" s="340">
        <f t="shared" si="4"/>
        <v>317597.34999999998</v>
      </c>
      <c r="I36" s="339"/>
      <c r="J36" s="340"/>
    </row>
    <row r="37" spans="1:11" s="90" customFormat="1" x14ac:dyDescent="0.55000000000000004">
      <c r="A37" s="323" t="s">
        <v>184</v>
      </c>
      <c r="B37" s="322" t="s">
        <v>299</v>
      </c>
      <c r="C37" s="339">
        <f>[3]งบทดลอง!C25</f>
        <v>155970</v>
      </c>
      <c r="D37" s="340"/>
      <c r="E37" s="339"/>
      <c r="F37" s="340"/>
      <c r="G37" s="339"/>
      <c r="H37" s="340">
        <f t="shared" si="4"/>
        <v>155970</v>
      </c>
      <c r="I37" s="339"/>
      <c r="J37" s="340"/>
    </row>
    <row r="38" spans="1:11" s="90" customFormat="1" x14ac:dyDescent="0.55000000000000004">
      <c r="A38" s="355" t="s">
        <v>231</v>
      </c>
      <c r="B38" s="324" t="s">
        <v>300</v>
      </c>
      <c r="C38" s="339">
        <f>[3]งบทดลอง!C26</f>
        <v>1659790</v>
      </c>
      <c r="D38" s="340"/>
      <c r="E38" s="339"/>
      <c r="F38" s="340"/>
      <c r="G38" s="339"/>
      <c r="H38" s="340">
        <f t="shared" si="4"/>
        <v>1659790</v>
      </c>
      <c r="I38" s="339"/>
      <c r="J38" s="340"/>
    </row>
    <row r="39" spans="1:11" s="90" customFormat="1" x14ac:dyDescent="0.55000000000000004">
      <c r="A39" s="355" t="s">
        <v>129</v>
      </c>
      <c r="B39" s="324" t="s">
        <v>301</v>
      </c>
      <c r="C39" s="339">
        <f>[3]งบทดลอง!C27</f>
        <v>768887.96</v>
      </c>
      <c r="D39" s="340"/>
      <c r="E39" s="341"/>
      <c r="F39" s="340"/>
      <c r="G39" s="339"/>
      <c r="H39" s="340">
        <f t="shared" si="4"/>
        <v>768887.96</v>
      </c>
      <c r="I39" s="341"/>
      <c r="J39" s="340"/>
    </row>
    <row r="40" spans="1:11" s="90" customFormat="1" x14ac:dyDescent="0.55000000000000004">
      <c r="A40" s="355" t="s">
        <v>130</v>
      </c>
      <c r="B40" s="324" t="s">
        <v>302</v>
      </c>
      <c r="C40" s="339">
        <f>[3]งบทดลอง!C28</f>
        <v>2995350</v>
      </c>
      <c r="D40" s="340"/>
      <c r="E40" s="341"/>
      <c r="F40" s="340"/>
      <c r="G40" s="339"/>
      <c r="H40" s="340">
        <f t="shared" si="4"/>
        <v>2995350</v>
      </c>
      <c r="I40" s="341"/>
      <c r="J40" s="340"/>
    </row>
    <row r="41" spans="1:11" s="90" customFormat="1" x14ac:dyDescent="0.55000000000000004">
      <c r="A41" s="356"/>
      <c r="B41" s="325"/>
      <c r="C41" s="342"/>
      <c r="D41" s="343"/>
      <c r="E41" s="342"/>
      <c r="F41" s="343"/>
      <c r="G41" s="342"/>
      <c r="H41" s="343"/>
      <c r="I41" s="342"/>
      <c r="J41" s="343"/>
    </row>
    <row r="42" spans="1:11" s="326" customFormat="1" ht="22.5" thickBot="1" x14ac:dyDescent="0.55000000000000004">
      <c r="A42" s="326" t="s">
        <v>189</v>
      </c>
      <c r="B42" s="327"/>
      <c r="C42" s="344">
        <f t="shared" ref="C42:J42" si="5">SUM(C5:C41)</f>
        <v>43797585.009999983</v>
      </c>
      <c r="D42" s="344">
        <f t="shared" si="5"/>
        <v>43797585.010000005</v>
      </c>
      <c r="E42" s="344">
        <f t="shared" si="5"/>
        <v>1625.85</v>
      </c>
      <c r="F42" s="344">
        <f t="shared" si="5"/>
        <v>1625.85</v>
      </c>
      <c r="G42" s="344">
        <f t="shared" si="5"/>
        <v>27644337.980000004</v>
      </c>
      <c r="H42" s="344">
        <f t="shared" si="5"/>
        <v>27644337.98</v>
      </c>
      <c r="I42" s="344">
        <f t="shared" si="5"/>
        <v>20784048.599999983</v>
      </c>
      <c r="J42" s="344">
        <f t="shared" si="5"/>
        <v>20784048.600000001</v>
      </c>
      <c r="K42" s="328">
        <f>I42-J42</f>
        <v>0</v>
      </c>
    </row>
    <row r="43" spans="1:11" s="330" customFormat="1" ht="24.75" thickTop="1" x14ac:dyDescent="0.5">
      <c r="A43" s="357"/>
      <c r="B43" s="329"/>
      <c r="C43" s="397"/>
      <c r="D43" s="345"/>
      <c r="E43" s="362"/>
      <c r="F43" s="362"/>
      <c r="G43" s="362"/>
      <c r="H43" s="362"/>
      <c r="I43" s="362"/>
      <c r="J43" s="362"/>
    </row>
    <row r="44" spans="1:11" s="330" customFormat="1" x14ac:dyDescent="0.5">
      <c r="A44" s="326"/>
      <c r="C44" s="346"/>
      <c r="D44" s="364"/>
      <c r="E44" s="362"/>
      <c r="F44" s="362"/>
      <c r="G44" s="362"/>
      <c r="H44" s="362"/>
      <c r="I44" s="362"/>
      <c r="J44" s="362"/>
    </row>
    <row r="45" spans="1:11" s="330" customFormat="1" x14ac:dyDescent="0.5">
      <c r="A45" s="326"/>
      <c r="C45" s="346"/>
      <c r="D45" s="346"/>
      <c r="E45" s="362"/>
      <c r="F45" s="362"/>
      <c r="G45" s="362"/>
      <c r="H45" s="362"/>
      <c r="I45" s="362"/>
      <c r="J45" s="362"/>
    </row>
    <row r="46" spans="1:11" s="330" customFormat="1" x14ac:dyDescent="0.5">
      <c r="A46" s="326"/>
      <c r="C46" s="346"/>
      <c r="D46" s="346"/>
      <c r="E46" s="362"/>
      <c r="F46" s="362"/>
      <c r="G46" s="362"/>
      <c r="H46" s="362"/>
      <c r="I46" s="362"/>
      <c r="J46" s="362"/>
    </row>
    <row r="47" spans="1:11" s="330" customFormat="1" x14ac:dyDescent="0.5">
      <c r="A47" s="326"/>
      <c r="C47" s="346"/>
      <c r="D47" s="346"/>
      <c r="E47" s="362"/>
      <c r="F47" s="362"/>
      <c r="G47" s="362"/>
      <c r="H47" s="362"/>
      <c r="I47" s="362"/>
      <c r="J47" s="362"/>
    </row>
    <row r="48" spans="1:11" s="90" customFormat="1" x14ac:dyDescent="0.55000000000000004">
      <c r="A48" s="326"/>
      <c r="B48" s="330"/>
      <c r="C48" s="346"/>
      <c r="D48" s="346"/>
      <c r="E48" s="363"/>
      <c r="F48" s="363"/>
      <c r="G48" s="363"/>
      <c r="H48" s="363"/>
      <c r="I48" s="363"/>
      <c r="J48" s="363"/>
    </row>
    <row r="49" spans="1:23" s="90" customFormat="1" x14ac:dyDescent="0.55000000000000004">
      <c r="A49" s="326"/>
      <c r="B49" s="330"/>
      <c r="C49" s="346"/>
      <c r="D49" s="346"/>
      <c r="E49" s="363"/>
      <c r="F49" s="363"/>
      <c r="G49" s="363"/>
      <c r="H49" s="363"/>
      <c r="I49" s="363"/>
      <c r="J49" s="363"/>
    </row>
    <row r="51" spans="1:23" s="90" customFormat="1" x14ac:dyDescent="0.55000000000000004">
      <c r="A51" s="542"/>
      <c r="B51" s="542"/>
      <c r="C51" s="542"/>
      <c r="D51" s="542"/>
      <c r="E51" s="363"/>
      <c r="F51" s="363"/>
      <c r="G51" s="363"/>
      <c r="H51" s="363"/>
      <c r="I51" s="363"/>
      <c r="J51" s="363"/>
      <c r="Q51" s="319"/>
      <c r="R51" s="319"/>
      <c r="S51" s="319"/>
      <c r="T51" s="319"/>
      <c r="U51" s="319"/>
      <c r="V51" s="319"/>
      <c r="W51" s="319"/>
    </row>
    <row r="52" spans="1:23" s="90" customFormat="1" ht="15" customHeight="1" x14ac:dyDescent="0.55000000000000004">
      <c r="A52" s="542"/>
      <c r="B52" s="542"/>
      <c r="C52" s="542"/>
      <c r="D52" s="542"/>
      <c r="E52" s="363"/>
      <c r="F52" s="363"/>
      <c r="G52" s="363"/>
      <c r="H52" s="363"/>
      <c r="I52" s="363"/>
      <c r="J52" s="363"/>
      <c r="Q52" s="319"/>
      <c r="R52" s="319"/>
      <c r="S52" s="319"/>
      <c r="T52" s="319"/>
      <c r="U52" s="319"/>
      <c r="V52" s="319"/>
      <c r="W52" s="319"/>
    </row>
    <row r="53" spans="1:23" s="90" customFormat="1" ht="15" customHeight="1" x14ac:dyDescent="0.55000000000000004">
      <c r="A53" s="542"/>
      <c r="B53" s="542"/>
      <c r="C53" s="542"/>
      <c r="D53" s="347"/>
      <c r="E53" s="363"/>
      <c r="F53" s="363"/>
      <c r="G53" s="363"/>
      <c r="H53" s="363"/>
      <c r="I53" s="363"/>
      <c r="J53" s="363"/>
      <c r="Q53" s="319"/>
      <c r="R53" s="319"/>
      <c r="S53" s="319"/>
      <c r="T53" s="319"/>
      <c r="U53" s="319"/>
      <c r="V53" s="319"/>
      <c r="W53" s="319"/>
    </row>
    <row r="54" spans="1:23" s="90" customFormat="1" x14ac:dyDescent="0.55000000000000004">
      <c r="A54" s="544"/>
      <c r="B54" s="544"/>
      <c r="C54" s="532"/>
      <c r="D54" s="543"/>
      <c r="E54" s="363"/>
      <c r="F54" s="363"/>
      <c r="G54" s="363"/>
      <c r="H54" s="363"/>
      <c r="I54" s="363"/>
      <c r="J54" s="363"/>
      <c r="Q54" s="319"/>
      <c r="R54" s="319"/>
      <c r="S54" s="319"/>
      <c r="T54" s="319"/>
      <c r="U54" s="319"/>
      <c r="V54" s="319"/>
      <c r="W54" s="319"/>
    </row>
    <row r="55" spans="1:23" s="90" customFormat="1" x14ac:dyDescent="0.55000000000000004">
      <c r="A55" s="544"/>
      <c r="B55" s="544"/>
      <c r="C55" s="532"/>
      <c r="D55" s="543"/>
      <c r="E55" s="363"/>
      <c r="F55" s="363"/>
      <c r="G55" s="363"/>
      <c r="H55" s="363"/>
      <c r="I55" s="363"/>
      <c r="J55" s="363"/>
      <c r="Q55" s="319"/>
      <c r="R55" s="319"/>
      <c r="S55" s="319"/>
      <c r="T55" s="319"/>
      <c r="U55" s="319"/>
      <c r="V55" s="319"/>
      <c r="W55" s="319"/>
    </row>
    <row r="56" spans="1:23" s="90" customFormat="1" x14ac:dyDescent="0.55000000000000004">
      <c r="A56" s="545"/>
      <c r="B56" s="545"/>
      <c r="C56" s="348"/>
      <c r="D56" s="349"/>
      <c r="E56" s="363"/>
      <c r="F56" s="363"/>
      <c r="G56" s="363"/>
      <c r="H56" s="363"/>
      <c r="I56" s="363"/>
      <c r="J56" s="363"/>
      <c r="Q56" s="319"/>
      <c r="R56" s="319"/>
      <c r="S56" s="319"/>
      <c r="T56" s="319"/>
      <c r="U56" s="319"/>
      <c r="V56" s="319"/>
      <c r="W56" s="319"/>
    </row>
    <row r="57" spans="1:23" s="90" customFormat="1" x14ac:dyDescent="0.55000000000000004">
      <c r="A57" s="358"/>
      <c r="B57" s="332"/>
      <c r="C57" s="348"/>
      <c r="D57" s="349"/>
      <c r="E57" s="363"/>
      <c r="F57" s="363"/>
      <c r="G57" s="363"/>
      <c r="H57" s="363"/>
      <c r="I57" s="363"/>
      <c r="J57" s="363"/>
      <c r="Q57" s="319"/>
      <c r="R57" s="319"/>
      <c r="S57" s="319"/>
      <c r="T57" s="319"/>
      <c r="U57" s="319"/>
      <c r="V57" s="319"/>
      <c r="W57" s="319"/>
    </row>
    <row r="58" spans="1:23" s="90" customFormat="1" x14ac:dyDescent="0.55000000000000004">
      <c r="A58" s="358"/>
      <c r="B58" s="332"/>
      <c r="C58" s="348"/>
      <c r="D58" s="349"/>
      <c r="E58" s="363"/>
      <c r="F58" s="363"/>
      <c r="G58" s="363"/>
      <c r="H58" s="363"/>
      <c r="I58" s="363"/>
      <c r="J58" s="363"/>
      <c r="Q58" s="319"/>
      <c r="R58" s="319"/>
      <c r="S58" s="319"/>
      <c r="T58" s="319"/>
      <c r="U58" s="319"/>
      <c r="V58" s="319"/>
      <c r="W58" s="319"/>
    </row>
    <row r="59" spans="1:23" s="90" customFormat="1" x14ac:dyDescent="0.55000000000000004">
      <c r="A59" s="545"/>
      <c r="B59" s="545"/>
      <c r="C59" s="348"/>
      <c r="D59" s="349"/>
      <c r="E59" s="363"/>
      <c r="F59" s="363"/>
      <c r="G59" s="363"/>
      <c r="H59" s="363"/>
      <c r="I59" s="363"/>
      <c r="J59" s="363"/>
      <c r="Q59" s="319"/>
      <c r="R59" s="319"/>
      <c r="S59" s="319"/>
      <c r="T59" s="319"/>
      <c r="U59" s="319"/>
      <c r="V59" s="319"/>
      <c r="W59" s="319"/>
    </row>
    <row r="60" spans="1:23" s="90" customFormat="1" x14ac:dyDescent="0.55000000000000004">
      <c r="A60" s="321"/>
      <c r="B60" s="320"/>
      <c r="C60" s="347"/>
      <c r="D60" s="349"/>
      <c r="E60" s="363"/>
      <c r="F60" s="363"/>
      <c r="G60" s="363"/>
      <c r="H60" s="363"/>
      <c r="I60" s="363"/>
      <c r="J60" s="363"/>
      <c r="Q60" s="319"/>
      <c r="R60" s="319"/>
      <c r="S60" s="319"/>
      <c r="T60" s="319"/>
      <c r="U60" s="319"/>
      <c r="V60" s="319"/>
      <c r="W60" s="319"/>
    </row>
    <row r="61" spans="1:23" s="90" customFormat="1" x14ac:dyDescent="0.55000000000000004">
      <c r="A61" s="321"/>
      <c r="B61" s="333"/>
      <c r="C61" s="347"/>
      <c r="D61" s="350"/>
      <c r="E61" s="363"/>
      <c r="F61" s="363"/>
      <c r="G61" s="363"/>
      <c r="H61" s="363"/>
      <c r="I61" s="363"/>
      <c r="J61" s="363"/>
      <c r="Q61" s="319"/>
      <c r="R61" s="319"/>
      <c r="S61" s="319"/>
      <c r="T61" s="319"/>
      <c r="U61" s="319"/>
      <c r="V61" s="319"/>
      <c r="W61" s="319"/>
    </row>
    <row r="62" spans="1:23" s="90" customFormat="1" x14ac:dyDescent="0.55000000000000004">
      <c r="A62" s="359"/>
      <c r="B62" s="544"/>
      <c r="C62" s="544"/>
      <c r="D62" s="351"/>
      <c r="E62" s="363"/>
      <c r="F62" s="363"/>
      <c r="G62" s="363"/>
      <c r="H62" s="363"/>
      <c r="I62" s="363"/>
      <c r="J62" s="363"/>
      <c r="Q62" s="319"/>
      <c r="R62" s="319"/>
      <c r="S62" s="319"/>
      <c r="T62" s="319"/>
      <c r="U62" s="319"/>
      <c r="V62" s="319"/>
      <c r="W62" s="319"/>
    </row>
    <row r="63" spans="1:23" s="90" customFormat="1" x14ac:dyDescent="0.55000000000000004">
      <c r="A63" s="360"/>
      <c r="B63" s="331"/>
      <c r="C63" s="347"/>
      <c r="D63" s="347"/>
      <c r="E63" s="363"/>
      <c r="F63" s="363"/>
      <c r="G63" s="363"/>
      <c r="H63" s="363"/>
      <c r="I63" s="363"/>
      <c r="J63" s="363"/>
    </row>
    <row r="64" spans="1:23" s="90" customFormat="1" x14ac:dyDescent="0.55000000000000004">
      <c r="A64" s="361"/>
      <c r="B64" s="546"/>
      <c r="C64" s="546"/>
      <c r="D64" s="352"/>
      <c r="E64" s="363"/>
      <c r="F64" s="363"/>
      <c r="G64" s="363"/>
      <c r="H64" s="363"/>
      <c r="I64" s="363"/>
      <c r="J64" s="363"/>
    </row>
    <row r="65" spans="1:10" s="90" customFormat="1" x14ac:dyDescent="0.55000000000000004">
      <c r="A65" s="361"/>
      <c r="B65" s="546"/>
      <c r="C65" s="546"/>
      <c r="D65" s="352"/>
      <c r="E65" s="363"/>
      <c r="F65" s="363"/>
      <c r="G65" s="363"/>
      <c r="H65" s="363"/>
      <c r="I65" s="363"/>
      <c r="J65" s="363"/>
    </row>
    <row r="66" spans="1:10" s="90" customFormat="1" x14ac:dyDescent="0.55000000000000004">
      <c r="A66" s="361"/>
      <c r="B66" s="334"/>
      <c r="C66" s="352"/>
      <c r="D66" s="352"/>
      <c r="E66" s="363"/>
      <c r="F66" s="363"/>
      <c r="G66" s="363"/>
      <c r="H66" s="363"/>
      <c r="I66" s="363"/>
      <c r="J66" s="363"/>
    </row>
    <row r="67" spans="1:10" s="90" customFormat="1" x14ac:dyDescent="0.55000000000000004">
      <c r="A67" s="258"/>
      <c r="C67" s="353"/>
      <c r="D67" s="353"/>
      <c r="E67" s="363"/>
      <c r="F67" s="363"/>
      <c r="G67" s="363"/>
      <c r="H67" s="363"/>
      <c r="I67" s="363"/>
      <c r="J67" s="363"/>
    </row>
    <row r="68" spans="1:10" s="90" customFormat="1" x14ac:dyDescent="0.55000000000000004">
      <c r="A68" s="258"/>
      <c r="C68" s="353"/>
      <c r="D68" s="353"/>
      <c r="E68" s="363"/>
      <c r="F68" s="363"/>
      <c r="G68" s="363"/>
      <c r="H68" s="363"/>
      <c r="I68" s="363"/>
      <c r="J68" s="363"/>
    </row>
    <row r="69" spans="1:10" s="90" customFormat="1" x14ac:dyDescent="0.55000000000000004">
      <c r="A69" s="258"/>
      <c r="C69" s="354"/>
      <c r="D69" s="354"/>
      <c r="E69" s="363"/>
      <c r="F69" s="363"/>
      <c r="G69" s="363"/>
      <c r="H69" s="363"/>
      <c r="I69" s="363"/>
      <c r="J69" s="363"/>
    </row>
    <row r="81" spans="17:17" x14ac:dyDescent="0.55000000000000004">
      <c r="Q81" s="336"/>
    </row>
    <row r="82" spans="17:17" x14ac:dyDescent="0.55000000000000004">
      <c r="Q82" s="336"/>
    </row>
  </sheetData>
  <mergeCells count="19">
    <mergeCell ref="A56:B56"/>
    <mergeCell ref="A59:B59"/>
    <mergeCell ref="B64:C64"/>
    <mergeCell ref="B65:C65"/>
    <mergeCell ref="B62:C62"/>
    <mergeCell ref="C54:C55"/>
    <mergeCell ref="A1:J1"/>
    <mergeCell ref="A2:J2"/>
    <mergeCell ref="A3:A4"/>
    <mergeCell ref="B3:B4"/>
    <mergeCell ref="C3:D3"/>
    <mergeCell ref="E3:F3"/>
    <mergeCell ref="G3:H3"/>
    <mergeCell ref="I3:J3"/>
    <mergeCell ref="A51:D51"/>
    <mergeCell ref="D54:D55"/>
    <mergeCell ref="A52:D52"/>
    <mergeCell ref="A53:C53"/>
    <mergeCell ref="A54:B55"/>
  </mergeCells>
  <phoneticPr fontId="0" type="noConversion"/>
  <pageMargins left="0.51181102362204722" right="0.19685039370078741" top="0.19685039370078741" bottom="0.15748031496062992" header="0.15748031496062992" footer="0.15748031496062992"/>
  <pageSetup paperSize="5" scale="9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workbookViewId="0">
      <selection activeCell="I40" sqref="I40"/>
    </sheetView>
  </sheetViews>
  <sheetFormatPr defaultRowHeight="21.75" x14ac:dyDescent="0.5"/>
  <cols>
    <col min="1" max="1" width="4" style="365" customWidth="1"/>
    <col min="2" max="2" width="37.5703125" style="365" customWidth="1"/>
    <col min="3" max="4" width="18.42578125" style="365" customWidth="1"/>
    <col min="5" max="5" width="4.28515625" style="365" customWidth="1"/>
    <col min="6" max="6" width="17" style="365" customWidth="1"/>
    <col min="7" max="9" width="9.140625" style="365"/>
    <col min="10" max="10" width="13.42578125" style="365" bestFit="1" customWidth="1"/>
    <col min="11" max="256" width="9.140625" style="365"/>
    <col min="257" max="257" width="6" style="365" customWidth="1"/>
    <col min="258" max="258" width="37.5703125" style="365" customWidth="1"/>
    <col min="259" max="260" width="17" style="365" customWidth="1"/>
    <col min="261" max="261" width="5.140625" style="365" customWidth="1"/>
    <col min="262" max="262" width="17" style="365" customWidth="1"/>
    <col min="263" max="512" width="9.140625" style="365"/>
    <col min="513" max="513" width="6" style="365" customWidth="1"/>
    <col min="514" max="514" width="37.5703125" style="365" customWidth="1"/>
    <col min="515" max="516" width="17" style="365" customWidth="1"/>
    <col min="517" max="517" width="5.140625" style="365" customWidth="1"/>
    <col min="518" max="518" width="17" style="365" customWidth="1"/>
    <col min="519" max="768" width="9.140625" style="365"/>
    <col min="769" max="769" width="6" style="365" customWidth="1"/>
    <col min="770" max="770" width="37.5703125" style="365" customWidth="1"/>
    <col min="771" max="772" width="17" style="365" customWidth="1"/>
    <col min="773" max="773" width="5.140625" style="365" customWidth="1"/>
    <col min="774" max="774" width="17" style="365" customWidth="1"/>
    <col min="775" max="1024" width="9.140625" style="365"/>
    <col min="1025" max="1025" width="6" style="365" customWidth="1"/>
    <col min="1026" max="1026" width="37.5703125" style="365" customWidth="1"/>
    <col min="1027" max="1028" width="17" style="365" customWidth="1"/>
    <col min="1029" max="1029" width="5.140625" style="365" customWidth="1"/>
    <col min="1030" max="1030" width="17" style="365" customWidth="1"/>
    <col min="1031" max="1280" width="9.140625" style="365"/>
    <col min="1281" max="1281" width="6" style="365" customWidth="1"/>
    <col min="1282" max="1282" width="37.5703125" style="365" customWidth="1"/>
    <col min="1283" max="1284" width="17" style="365" customWidth="1"/>
    <col min="1285" max="1285" width="5.140625" style="365" customWidth="1"/>
    <col min="1286" max="1286" width="17" style="365" customWidth="1"/>
    <col min="1287" max="1536" width="9.140625" style="365"/>
    <col min="1537" max="1537" width="6" style="365" customWidth="1"/>
    <col min="1538" max="1538" width="37.5703125" style="365" customWidth="1"/>
    <col min="1539" max="1540" width="17" style="365" customWidth="1"/>
    <col min="1541" max="1541" width="5.140625" style="365" customWidth="1"/>
    <col min="1542" max="1542" width="17" style="365" customWidth="1"/>
    <col min="1543" max="1792" width="9.140625" style="365"/>
    <col min="1793" max="1793" width="6" style="365" customWidth="1"/>
    <col min="1794" max="1794" width="37.5703125" style="365" customWidth="1"/>
    <col min="1795" max="1796" width="17" style="365" customWidth="1"/>
    <col min="1797" max="1797" width="5.140625" style="365" customWidth="1"/>
    <col min="1798" max="1798" width="17" style="365" customWidth="1"/>
    <col min="1799" max="2048" width="9.140625" style="365"/>
    <col min="2049" max="2049" width="6" style="365" customWidth="1"/>
    <col min="2050" max="2050" width="37.5703125" style="365" customWidth="1"/>
    <col min="2051" max="2052" width="17" style="365" customWidth="1"/>
    <col min="2053" max="2053" width="5.140625" style="365" customWidth="1"/>
    <col min="2054" max="2054" width="17" style="365" customWidth="1"/>
    <col min="2055" max="2304" width="9.140625" style="365"/>
    <col min="2305" max="2305" width="6" style="365" customWidth="1"/>
    <col min="2306" max="2306" width="37.5703125" style="365" customWidth="1"/>
    <col min="2307" max="2308" width="17" style="365" customWidth="1"/>
    <col min="2309" max="2309" width="5.140625" style="365" customWidth="1"/>
    <col min="2310" max="2310" width="17" style="365" customWidth="1"/>
    <col min="2311" max="2560" width="9.140625" style="365"/>
    <col min="2561" max="2561" width="6" style="365" customWidth="1"/>
    <col min="2562" max="2562" width="37.5703125" style="365" customWidth="1"/>
    <col min="2563" max="2564" width="17" style="365" customWidth="1"/>
    <col min="2565" max="2565" width="5.140625" style="365" customWidth="1"/>
    <col min="2566" max="2566" width="17" style="365" customWidth="1"/>
    <col min="2567" max="2816" width="9.140625" style="365"/>
    <col min="2817" max="2817" width="6" style="365" customWidth="1"/>
    <col min="2818" max="2818" width="37.5703125" style="365" customWidth="1"/>
    <col min="2819" max="2820" width="17" style="365" customWidth="1"/>
    <col min="2821" max="2821" width="5.140625" style="365" customWidth="1"/>
    <col min="2822" max="2822" width="17" style="365" customWidth="1"/>
    <col min="2823" max="3072" width="9.140625" style="365"/>
    <col min="3073" max="3073" width="6" style="365" customWidth="1"/>
    <col min="3074" max="3074" width="37.5703125" style="365" customWidth="1"/>
    <col min="3075" max="3076" width="17" style="365" customWidth="1"/>
    <col min="3077" max="3077" width="5.140625" style="365" customWidth="1"/>
    <col min="3078" max="3078" width="17" style="365" customWidth="1"/>
    <col min="3079" max="3328" width="9.140625" style="365"/>
    <col min="3329" max="3329" width="6" style="365" customWidth="1"/>
    <col min="3330" max="3330" width="37.5703125" style="365" customWidth="1"/>
    <col min="3331" max="3332" width="17" style="365" customWidth="1"/>
    <col min="3333" max="3333" width="5.140625" style="365" customWidth="1"/>
    <col min="3334" max="3334" width="17" style="365" customWidth="1"/>
    <col min="3335" max="3584" width="9.140625" style="365"/>
    <col min="3585" max="3585" width="6" style="365" customWidth="1"/>
    <col min="3586" max="3586" width="37.5703125" style="365" customWidth="1"/>
    <col min="3587" max="3588" width="17" style="365" customWidth="1"/>
    <col min="3589" max="3589" width="5.140625" style="365" customWidth="1"/>
    <col min="3590" max="3590" width="17" style="365" customWidth="1"/>
    <col min="3591" max="3840" width="9.140625" style="365"/>
    <col min="3841" max="3841" width="6" style="365" customWidth="1"/>
    <col min="3842" max="3842" width="37.5703125" style="365" customWidth="1"/>
    <col min="3843" max="3844" width="17" style="365" customWidth="1"/>
    <col min="3845" max="3845" width="5.140625" style="365" customWidth="1"/>
    <col min="3846" max="3846" width="17" style="365" customWidth="1"/>
    <col min="3847" max="4096" width="9.140625" style="365"/>
    <col min="4097" max="4097" width="6" style="365" customWidth="1"/>
    <col min="4098" max="4098" width="37.5703125" style="365" customWidth="1"/>
    <col min="4099" max="4100" width="17" style="365" customWidth="1"/>
    <col min="4101" max="4101" width="5.140625" style="365" customWidth="1"/>
    <col min="4102" max="4102" width="17" style="365" customWidth="1"/>
    <col min="4103" max="4352" width="9.140625" style="365"/>
    <col min="4353" max="4353" width="6" style="365" customWidth="1"/>
    <col min="4354" max="4354" width="37.5703125" style="365" customWidth="1"/>
    <col min="4355" max="4356" width="17" style="365" customWidth="1"/>
    <col min="4357" max="4357" width="5.140625" style="365" customWidth="1"/>
    <col min="4358" max="4358" width="17" style="365" customWidth="1"/>
    <col min="4359" max="4608" width="9.140625" style="365"/>
    <col min="4609" max="4609" width="6" style="365" customWidth="1"/>
    <col min="4610" max="4610" width="37.5703125" style="365" customWidth="1"/>
    <col min="4611" max="4612" width="17" style="365" customWidth="1"/>
    <col min="4613" max="4613" width="5.140625" style="365" customWidth="1"/>
    <col min="4614" max="4614" width="17" style="365" customWidth="1"/>
    <col min="4615" max="4864" width="9.140625" style="365"/>
    <col min="4865" max="4865" width="6" style="365" customWidth="1"/>
    <col min="4866" max="4866" width="37.5703125" style="365" customWidth="1"/>
    <col min="4867" max="4868" width="17" style="365" customWidth="1"/>
    <col min="4869" max="4869" width="5.140625" style="365" customWidth="1"/>
    <col min="4870" max="4870" width="17" style="365" customWidth="1"/>
    <col min="4871" max="5120" width="9.140625" style="365"/>
    <col min="5121" max="5121" width="6" style="365" customWidth="1"/>
    <col min="5122" max="5122" width="37.5703125" style="365" customWidth="1"/>
    <col min="5123" max="5124" width="17" style="365" customWidth="1"/>
    <col min="5125" max="5125" width="5.140625" style="365" customWidth="1"/>
    <col min="5126" max="5126" width="17" style="365" customWidth="1"/>
    <col min="5127" max="5376" width="9.140625" style="365"/>
    <col min="5377" max="5377" width="6" style="365" customWidth="1"/>
    <col min="5378" max="5378" width="37.5703125" style="365" customWidth="1"/>
    <col min="5379" max="5380" width="17" style="365" customWidth="1"/>
    <col min="5381" max="5381" width="5.140625" style="365" customWidth="1"/>
    <col min="5382" max="5382" width="17" style="365" customWidth="1"/>
    <col min="5383" max="5632" width="9.140625" style="365"/>
    <col min="5633" max="5633" width="6" style="365" customWidth="1"/>
    <col min="5634" max="5634" width="37.5703125" style="365" customWidth="1"/>
    <col min="5635" max="5636" width="17" style="365" customWidth="1"/>
    <col min="5637" max="5637" width="5.140625" style="365" customWidth="1"/>
    <col min="5638" max="5638" width="17" style="365" customWidth="1"/>
    <col min="5639" max="5888" width="9.140625" style="365"/>
    <col min="5889" max="5889" width="6" style="365" customWidth="1"/>
    <col min="5890" max="5890" width="37.5703125" style="365" customWidth="1"/>
    <col min="5891" max="5892" width="17" style="365" customWidth="1"/>
    <col min="5893" max="5893" width="5.140625" style="365" customWidth="1"/>
    <col min="5894" max="5894" width="17" style="365" customWidth="1"/>
    <col min="5895" max="6144" width="9.140625" style="365"/>
    <col min="6145" max="6145" width="6" style="365" customWidth="1"/>
    <col min="6146" max="6146" width="37.5703125" style="365" customWidth="1"/>
    <col min="6147" max="6148" width="17" style="365" customWidth="1"/>
    <col min="6149" max="6149" width="5.140625" style="365" customWidth="1"/>
    <col min="6150" max="6150" width="17" style="365" customWidth="1"/>
    <col min="6151" max="6400" width="9.140625" style="365"/>
    <col min="6401" max="6401" width="6" style="365" customWidth="1"/>
    <col min="6402" max="6402" width="37.5703125" style="365" customWidth="1"/>
    <col min="6403" max="6404" width="17" style="365" customWidth="1"/>
    <col min="6405" max="6405" width="5.140625" style="365" customWidth="1"/>
    <col min="6406" max="6406" width="17" style="365" customWidth="1"/>
    <col min="6407" max="6656" width="9.140625" style="365"/>
    <col min="6657" max="6657" width="6" style="365" customWidth="1"/>
    <col min="6658" max="6658" width="37.5703125" style="365" customWidth="1"/>
    <col min="6659" max="6660" width="17" style="365" customWidth="1"/>
    <col min="6661" max="6661" width="5.140625" style="365" customWidth="1"/>
    <col min="6662" max="6662" width="17" style="365" customWidth="1"/>
    <col min="6663" max="6912" width="9.140625" style="365"/>
    <col min="6913" max="6913" width="6" style="365" customWidth="1"/>
    <col min="6914" max="6914" width="37.5703125" style="365" customWidth="1"/>
    <col min="6915" max="6916" width="17" style="365" customWidth="1"/>
    <col min="6917" max="6917" width="5.140625" style="365" customWidth="1"/>
    <col min="6918" max="6918" width="17" style="365" customWidth="1"/>
    <col min="6919" max="7168" width="9.140625" style="365"/>
    <col min="7169" max="7169" width="6" style="365" customWidth="1"/>
    <col min="7170" max="7170" width="37.5703125" style="365" customWidth="1"/>
    <col min="7171" max="7172" width="17" style="365" customWidth="1"/>
    <col min="7173" max="7173" width="5.140625" style="365" customWidth="1"/>
    <col min="7174" max="7174" width="17" style="365" customWidth="1"/>
    <col min="7175" max="7424" width="9.140625" style="365"/>
    <col min="7425" max="7425" width="6" style="365" customWidth="1"/>
    <col min="7426" max="7426" width="37.5703125" style="365" customWidth="1"/>
    <col min="7427" max="7428" width="17" style="365" customWidth="1"/>
    <col min="7429" max="7429" width="5.140625" style="365" customWidth="1"/>
    <col min="7430" max="7430" width="17" style="365" customWidth="1"/>
    <col min="7431" max="7680" width="9.140625" style="365"/>
    <col min="7681" max="7681" width="6" style="365" customWidth="1"/>
    <col min="7682" max="7682" width="37.5703125" style="365" customWidth="1"/>
    <col min="7683" max="7684" width="17" style="365" customWidth="1"/>
    <col min="7685" max="7685" width="5.140625" style="365" customWidth="1"/>
    <col min="7686" max="7686" width="17" style="365" customWidth="1"/>
    <col min="7687" max="7936" width="9.140625" style="365"/>
    <col min="7937" max="7937" width="6" style="365" customWidth="1"/>
    <col min="7938" max="7938" width="37.5703125" style="365" customWidth="1"/>
    <col min="7939" max="7940" width="17" style="365" customWidth="1"/>
    <col min="7941" max="7941" width="5.140625" style="365" customWidth="1"/>
    <col min="7942" max="7942" width="17" style="365" customWidth="1"/>
    <col min="7943" max="8192" width="9.140625" style="365"/>
    <col min="8193" max="8193" width="6" style="365" customWidth="1"/>
    <col min="8194" max="8194" width="37.5703125" style="365" customWidth="1"/>
    <col min="8195" max="8196" width="17" style="365" customWidth="1"/>
    <col min="8197" max="8197" width="5.140625" style="365" customWidth="1"/>
    <col min="8198" max="8198" width="17" style="365" customWidth="1"/>
    <col min="8199" max="8448" width="9.140625" style="365"/>
    <col min="8449" max="8449" width="6" style="365" customWidth="1"/>
    <col min="8450" max="8450" width="37.5703125" style="365" customWidth="1"/>
    <col min="8451" max="8452" width="17" style="365" customWidth="1"/>
    <col min="8453" max="8453" width="5.140625" style="365" customWidth="1"/>
    <col min="8454" max="8454" width="17" style="365" customWidth="1"/>
    <col min="8455" max="8704" width="9.140625" style="365"/>
    <col min="8705" max="8705" width="6" style="365" customWidth="1"/>
    <col min="8706" max="8706" width="37.5703125" style="365" customWidth="1"/>
    <col min="8707" max="8708" width="17" style="365" customWidth="1"/>
    <col min="8709" max="8709" width="5.140625" style="365" customWidth="1"/>
    <col min="8710" max="8710" width="17" style="365" customWidth="1"/>
    <col min="8711" max="8960" width="9.140625" style="365"/>
    <col min="8961" max="8961" width="6" style="365" customWidth="1"/>
    <col min="8962" max="8962" width="37.5703125" style="365" customWidth="1"/>
    <col min="8963" max="8964" width="17" style="365" customWidth="1"/>
    <col min="8965" max="8965" width="5.140625" style="365" customWidth="1"/>
    <col min="8966" max="8966" width="17" style="365" customWidth="1"/>
    <col min="8967" max="9216" width="9.140625" style="365"/>
    <col min="9217" max="9217" width="6" style="365" customWidth="1"/>
    <col min="9218" max="9218" width="37.5703125" style="365" customWidth="1"/>
    <col min="9219" max="9220" width="17" style="365" customWidth="1"/>
    <col min="9221" max="9221" width="5.140625" style="365" customWidth="1"/>
    <col min="9222" max="9222" width="17" style="365" customWidth="1"/>
    <col min="9223" max="9472" width="9.140625" style="365"/>
    <col min="9473" max="9473" width="6" style="365" customWidth="1"/>
    <col min="9474" max="9474" width="37.5703125" style="365" customWidth="1"/>
    <col min="9475" max="9476" width="17" style="365" customWidth="1"/>
    <col min="9477" max="9477" width="5.140625" style="365" customWidth="1"/>
    <col min="9478" max="9478" width="17" style="365" customWidth="1"/>
    <col min="9479" max="9728" width="9.140625" style="365"/>
    <col min="9729" max="9729" width="6" style="365" customWidth="1"/>
    <col min="9730" max="9730" width="37.5703125" style="365" customWidth="1"/>
    <col min="9731" max="9732" width="17" style="365" customWidth="1"/>
    <col min="9733" max="9733" width="5.140625" style="365" customWidth="1"/>
    <col min="9734" max="9734" width="17" style="365" customWidth="1"/>
    <col min="9735" max="9984" width="9.140625" style="365"/>
    <col min="9985" max="9985" width="6" style="365" customWidth="1"/>
    <col min="9986" max="9986" width="37.5703125" style="365" customWidth="1"/>
    <col min="9987" max="9988" width="17" style="365" customWidth="1"/>
    <col min="9989" max="9989" width="5.140625" style="365" customWidth="1"/>
    <col min="9990" max="9990" width="17" style="365" customWidth="1"/>
    <col min="9991" max="10240" width="9.140625" style="365"/>
    <col min="10241" max="10241" width="6" style="365" customWidth="1"/>
    <col min="10242" max="10242" width="37.5703125" style="365" customWidth="1"/>
    <col min="10243" max="10244" width="17" style="365" customWidth="1"/>
    <col min="10245" max="10245" width="5.140625" style="365" customWidth="1"/>
    <col min="10246" max="10246" width="17" style="365" customWidth="1"/>
    <col min="10247" max="10496" width="9.140625" style="365"/>
    <col min="10497" max="10497" width="6" style="365" customWidth="1"/>
    <col min="10498" max="10498" width="37.5703125" style="365" customWidth="1"/>
    <col min="10499" max="10500" width="17" style="365" customWidth="1"/>
    <col min="10501" max="10501" width="5.140625" style="365" customWidth="1"/>
    <col min="10502" max="10502" width="17" style="365" customWidth="1"/>
    <col min="10503" max="10752" width="9.140625" style="365"/>
    <col min="10753" max="10753" width="6" style="365" customWidth="1"/>
    <col min="10754" max="10754" width="37.5703125" style="365" customWidth="1"/>
    <col min="10755" max="10756" width="17" style="365" customWidth="1"/>
    <col min="10757" max="10757" width="5.140625" style="365" customWidth="1"/>
    <col min="10758" max="10758" width="17" style="365" customWidth="1"/>
    <col min="10759" max="11008" width="9.140625" style="365"/>
    <col min="11009" max="11009" width="6" style="365" customWidth="1"/>
    <col min="11010" max="11010" width="37.5703125" style="365" customWidth="1"/>
    <col min="11011" max="11012" width="17" style="365" customWidth="1"/>
    <col min="11013" max="11013" width="5.140625" style="365" customWidth="1"/>
    <col min="11014" max="11014" width="17" style="365" customWidth="1"/>
    <col min="11015" max="11264" width="9.140625" style="365"/>
    <col min="11265" max="11265" width="6" style="365" customWidth="1"/>
    <col min="11266" max="11266" width="37.5703125" style="365" customWidth="1"/>
    <col min="11267" max="11268" width="17" style="365" customWidth="1"/>
    <col min="11269" max="11269" width="5.140625" style="365" customWidth="1"/>
    <col min="11270" max="11270" width="17" style="365" customWidth="1"/>
    <col min="11271" max="11520" width="9.140625" style="365"/>
    <col min="11521" max="11521" width="6" style="365" customWidth="1"/>
    <col min="11522" max="11522" width="37.5703125" style="365" customWidth="1"/>
    <col min="11523" max="11524" width="17" style="365" customWidth="1"/>
    <col min="11525" max="11525" width="5.140625" style="365" customWidth="1"/>
    <col min="11526" max="11526" width="17" style="365" customWidth="1"/>
    <col min="11527" max="11776" width="9.140625" style="365"/>
    <col min="11777" max="11777" width="6" style="365" customWidth="1"/>
    <col min="11778" max="11778" width="37.5703125" style="365" customWidth="1"/>
    <col min="11779" max="11780" width="17" style="365" customWidth="1"/>
    <col min="11781" max="11781" width="5.140625" style="365" customWidth="1"/>
    <col min="11782" max="11782" width="17" style="365" customWidth="1"/>
    <col min="11783" max="12032" width="9.140625" style="365"/>
    <col min="12033" max="12033" width="6" style="365" customWidth="1"/>
    <col min="12034" max="12034" width="37.5703125" style="365" customWidth="1"/>
    <col min="12035" max="12036" width="17" style="365" customWidth="1"/>
    <col min="12037" max="12037" width="5.140625" style="365" customWidth="1"/>
    <col min="12038" max="12038" width="17" style="365" customWidth="1"/>
    <col min="12039" max="12288" width="9.140625" style="365"/>
    <col min="12289" max="12289" width="6" style="365" customWidth="1"/>
    <col min="12290" max="12290" width="37.5703125" style="365" customWidth="1"/>
    <col min="12291" max="12292" width="17" style="365" customWidth="1"/>
    <col min="12293" max="12293" width="5.140625" style="365" customWidth="1"/>
    <col min="12294" max="12294" width="17" style="365" customWidth="1"/>
    <col min="12295" max="12544" width="9.140625" style="365"/>
    <col min="12545" max="12545" width="6" style="365" customWidth="1"/>
    <col min="12546" max="12546" width="37.5703125" style="365" customWidth="1"/>
    <col min="12547" max="12548" width="17" style="365" customWidth="1"/>
    <col min="12549" max="12549" width="5.140625" style="365" customWidth="1"/>
    <col min="12550" max="12550" width="17" style="365" customWidth="1"/>
    <col min="12551" max="12800" width="9.140625" style="365"/>
    <col min="12801" max="12801" width="6" style="365" customWidth="1"/>
    <col min="12802" max="12802" width="37.5703125" style="365" customWidth="1"/>
    <col min="12803" max="12804" width="17" style="365" customWidth="1"/>
    <col min="12805" max="12805" width="5.140625" style="365" customWidth="1"/>
    <col min="12806" max="12806" width="17" style="365" customWidth="1"/>
    <col min="12807" max="13056" width="9.140625" style="365"/>
    <col min="13057" max="13057" width="6" style="365" customWidth="1"/>
    <col min="13058" max="13058" width="37.5703125" style="365" customWidth="1"/>
    <col min="13059" max="13060" width="17" style="365" customWidth="1"/>
    <col min="13061" max="13061" width="5.140625" style="365" customWidth="1"/>
    <col min="13062" max="13062" width="17" style="365" customWidth="1"/>
    <col min="13063" max="13312" width="9.140625" style="365"/>
    <col min="13313" max="13313" width="6" style="365" customWidth="1"/>
    <col min="13314" max="13314" width="37.5703125" style="365" customWidth="1"/>
    <col min="13315" max="13316" width="17" style="365" customWidth="1"/>
    <col min="13317" max="13317" width="5.140625" style="365" customWidth="1"/>
    <col min="13318" max="13318" width="17" style="365" customWidth="1"/>
    <col min="13319" max="13568" width="9.140625" style="365"/>
    <col min="13569" max="13569" width="6" style="365" customWidth="1"/>
    <col min="13570" max="13570" width="37.5703125" style="365" customWidth="1"/>
    <col min="13571" max="13572" width="17" style="365" customWidth="1"/>
    <col min="13573" max="13573" width="5.140625" style="365" customWidth="1"/>
    <col min="13574" max="13574" width="17" style="365" customWidth="1"/>
    <col min="13575" max="13824" width="9.140625" style="365"/>
    <col min="13825" max="13825" width="6" style="365" customWidth="1"/>
    <col min="13826" max="13826" width="37.5703125" style="365" customWidth="1"/>
    <col min="13827" max="13828" width="17" style="365" customWidth="1"/>
    <col min="13829" max="13829" width="5.140625" style="365" customWidth="1"/>
    <col min="13830" max="13830" width="17" style="365" customWidth="1"/>
    <col min="13831" max="14080" width="9.140625" style="365"/>
    <col min="14081" max="14081" width="6" style="365" customWidth="1"/>
    <col min="14082" max="14082" width="37.5703125" style="365" customWidth="1"/>
    <col min="14083" max="14084" width="17" style="365" customWidth="1"/>
    <col min="14085" max="14085" width="5.140625" style="365" customWidth="1"/>
    <col min="14086" max="14086" width="17" style="365" customWidth="1"/>
    <col min="14087" max="14336" width="9.140625" style="365"/>
    <col min="14337" max="14337" width="6" style="365" customWidth="1"/>
    <col min="14338" max="14338" width="37.5703125" style="365" customWidth="1"/>
    <col min="14339" max="14340" width="17" style="365" customWidth="1"/>
    <col min="14341" max="14341" width="5.140625" style="365" customWidth="1"/>
    <col min="14342" max="14342" width="17" style="365" customWidth="1"/>
    <col min="14343" max="14592" width="9.140625" style="365"/>
    <col min="14593" max="14593" width="6" style="365" customWidth="1"/>
    <col min="14594" max="14594" width="37.5703125" style="365" customWidth="1"/>
    <col min="14595" max="14596" width="17" style="365" customWidth="1"/>
    <col min="14597" max="14597" width="5.140625" style="365" customWidth="1"/>
    <col min="14598" max="14598" width="17" style="365" customWidth="1"/>
    <col min="14599" max="14848" width="9.140625" style="365"/>
    <col min="14849" max="14849" width="6" style="365" customWidth="1"/>
    <col min="14850" max="14850" width="37.5703125" style="365" customWidth="1"/>
    <col min="14851" max="14852" width="17" style="365" customWidth="1"/>
    <col min="14853" max="14853" width="5.140625" style="365" customWidth="1"/>
    <col min="14854" max="14854" width="17" style="365" customWidth="1"/>
    <col min="14855" max="15104" width="9.140625" style="365"/>
    <col min="15105" max="15105" width="6" style="365" customWidth="1"/>
    <col min="15106" max="15106" width="37.5703125" style="365" customWidth="1"/>
    <col min="15107" max="15108" width="17" style="365" customWidth="1"/>
    <col min="15109" max="15109" width="5.140625" style="365" customWidth="1"/>
    <col min="15110" max="15110" width="17" style="365" customWidth="1"/>
    <col min="15111" max="15360" width="9.140625" style="365"/>
    <col min="15361" max="15361" width="6" style="365" customWidth="1"/>
    <col min="15362" max="15362" width="37.5703125" style="365" customWidth="1"/>
    <col min="15363" max="15364" width="17" style="365" customWidth="1"/>
    <col min="15365" max="15365" width="5.140625" style="365" customWidth="1"/>
    <col min="15366" max="15366" width="17" style="365" customWidth="1"/>
    <col min="15367" max="15616" width="9.140625" style="365"/>
    <col min="15617" max="15617" width="6" style="365" customWidth="1"/>
    <col min="15618" max="15618" width="37.5703125" style="365" customWidth="1"/>
    <col min="15619" max="15620" width="17" style="365" customWidth="1"/>
    <col min="15621" max="15621" width="5.140625" style="365" customWidth="1"/>
    <col min="15622" max="15622" width="17" style="365" customWidth="1"/>
    <col min="15623" max="15872" width="9.140625" style="365"/>
    <col min="15873" max="15873" width="6" style="365" customWidth="1"/>
    <col min="15874" max="15874" width="37.5703125" style="365" customWidth="1"/>
    <col min="15875" max="15876" width="17" style="365" customWidth="1"/>
    <col min="15877" max="15877" width="5.140625" style="365" customWidth="1"/>
    <col min="15878" max="15878" width="17" style="365" customWidth="1"/>
    <col min="15879" max="16128" width="9.140625" style="365"/>
    <col min="16129" max="16129" width="6" style="365" customWidth="1"/>
    <col min="16130" max="16130" width="37.5703125" style="365" customWidth="1"/>
    <col min="16131" max="16132" width="17" style="365" customWidth="1"/>
    <col min="16133" max="16133" width="5.140625" style="365" customWidth="1"/>
    <col min="16134" max="16134" width="17" style="365" customWidth="1"/>
    <col min="16135" max="16384" width="9.140625" style="365"/>
  </cols>
  <sheetData>
    <row r="1" spans="1:6" ht="24" x14ac:dyDescent="0.55000000000000004">
      <c r="A1" s="547" t="s">
        <v>236</v>
      </c>
      <c r="B1" s="547"/>
      <c r="C1" s="547"/>
      <c r="D1" s="547"/>
      <c r="E1" s="547"/>
      <c r="F1" s="547"/>
    </row>
    <row r="2" spans="1:6" ht="24" x14ac:dyDescent="0.55000000000000004">
      <c r="A2" s="547" t="s">
        <v>1583</v>
      </c>
      <c r="B2" s="547"/>
      <c r="C2" s="547"/>
      <c r="D2" s="547"/>
      <c r="E2" s="547"/>
      <c r="F2" s="547"/>
    </row>
    <row r="3" spans="1:6" ht="24" x14ac:dyDescent="0.55000000000000004">
      <c r="A3" s="547" t="s">
        <v>1584</v>
      </c>
      <c r="B3" s="547"/>
      <c r="C3" s="547"/>
      <c r="D3" s="547"/>
      <c r="E3" s="547"/>
      <c r="F3" s="547"/>
    </row>
    <row r="4" spans="1:6" s="369" customFormat="1" ht="21" x14ac:dyDescent="0.5">
      <c r="A4" s="366"/>
      <c r="B4" s="366"/>
      <c r="C4" s="367" t="s">
        <v>106</v>
      </c>
      <c r="D4" s="367" t="s">
        <v>237</v>
      </c>
      <c r="E4" s="368" t="s">
        <v>238</v>
      </c>
      <c r="F4" s="367" t="s">
        <v>239</v>
      </c>
    </row>
    <row r="5" spans="1:6" s="369" customFormat="1" ht="21" x14ac:dyDescent="0.5">
      <c r="A5" s="370"/>
      <c r="B5" s="370"/>
      <c r="C5" s="371"/>
      <c r="D5" s="371"/>
      <c r="E5" s="372" t="s">
        <v>65</v>
      </c>
      <c r="F5" s="371" t="s">
        <v>240</v>
      </c>
    </row>
    <row r="6" spans="1:6" s="369" customFormat="1" ht="21" x14ac:dyDescent="0.5">
      <c r="A6" s="373" t="s">
        <v>241</v>
      </c>
      <c r="B6" s="373"/>
      <c r="C6" s="374"/>
      <c r="D6" s="374"/>
      <c r="F6" s="374"/>
    </row>
    <row r="7" spans="1:6" s="369" customFormat="1" ht="21" x14ac:dyDescent="0.5">
      <c r="A7" s="373" t="s">
        <v>242</v>
      </c>
      <c r="B7" s="373"/>
      <c r="C7" s="374"/>
      <c r="D7" s="374"/>
      <c r="F7" s="374"/>
    </row>
    <row r="8" spans="1:6" s="369" customFormat="1" ht="21" x14ac:dyDescent="0.5">
      <c r="A8" s="373"/>
      <c r="B8" s="373" t="s">
        <v>123</v>
      </c>
      <c r="C8" s="375">
        <f>งบแสดงผลการดำเนินงาน!C20</f>
        <v>600000</v>
      </c>
      <c r="D8" s="375">
        <f>งบแสดงผลการดำเนินงาน!D20</f>
        <v>961869.2</v>
      </c>
      <c r="E8" s="376" t="s">
        <v>238</v>
      </c>
      <c r="F8" s="375">
        <f>D8-C8</f>
        <v>361869.19999999995</v>
      </c>
    </row>
    <row r="9" spans="1:6" s="369" customFormat="1" ht="21" x14ac:dyDescent="0.5">
      <c r="A9" s="373"/>
      <c r="B9" s="373" t="s">
        <v>217</v>
      </c>
      <c r="C9" s="375">
        <f>งบแสดงผลการดำเนินงาน!C21</f>
        <v>347300</v>
      </c>
      <c r="D9" s="375">
        <f>งบแสดงผลการดำเนินงาน!D21</f>
        <v>557854.75</v>
      </c>
      <c r="E9" s="376" t="s">
        <v>238</v>
      </c>
      <c r="F9" s="375">
        <f t="shared" ref="F9:F14" si="0">D9-C9</f>
        <v>210554.75</v>
      </c>
    </row>
    <row r="10" spans="1:6" s="369" customFormat="1" ht="21" x14ac:dyDescent="0.5">
      <c r="A10" s="373"/>
      <c r="B10" s="373" t="s">
        <v>131</v>
      </c>
      <c r="C10" s="375">
        <f>งบแสดงผลการดำเนินงาน!C22</f>
        <v>200000</v>
      </c>
      <c r="D10" s="375">
        <f>งบแสดงผลการดำเนินงาน!D22</f>
        <v>424113.83999999997</v>
      </c>
      <c r="E10" s="376" t="s">
        <v>238</v>
      </c>
      <c r="F10" s="375">
        <f t="shared" si="0"/>
        <v>224113.83999999997</v>
      </c>
    </row>
    <row r="11" spans="1:6" s="369" customFormat="1" ht="21" x14ac:dyDescent="0.5">
      <c r="A11" s="373"/>
      <c r="B11" s="373" t="s">
        <v>124</v>
      </c>
      <c r="C11" s="375">
        <f>งบแสดงผลการดำเนินงาน!C24</f>
        <v>10000</v>
      </c>
      <c r="D11" s="375">
        <f>งบแสดงผลการดำเนินงาน!D24</f>
        <v>61060</v>
      </c>
      <c r="E11" s="376" t="s">
        <v>238</v>
      </c>
      <c r="F11" s="375">
        <f t="shared" si="0"/>
        <v>51060</v>
      </c>
    </row>
    <row r="12" spans="1:6" s="369" customFormat="1" ht="21" x14ac:dyDescent="0.5">
      <c r="A12" s="373"/>
      <c r="B12" s="377" t="s">
        <v>243</v>
      </c>
      <c r="C12" s="375">
        <f>งบแสดงผลการดำเนินงาน!C26</f>
        <v>17150000</v>
      </c>
      <c r="D12" s="375">
        <f>งบแสดงผลการดำเนินงาน!D26</f>
        <v>18607944.840000004</v>
      </c>
      <c r="E12" s="376" t="s">
        <v>238</v>
      </c>
      <c r="F12" s="375">
        <f t="shared" si="0"/>
        <v>1457944.8400000036</v>
      </c>
    </row>
    <row r="13" spans="1:6" s="369" customFormat="1" ht="21" x14ac:dyDescent="0.5">
      <c r="A13" s="373"/>
      <c r="B13" s="378" t="s">
        <v>244</v>
      </c>
      <c r="C13" s="375">
        <f>งบแสดงผลการดำเนินงาน!C27</f>
        <v>6500000</v>
      </c>
      <c r="D13" s="375">
        <f>งบแสดงผลการดำเนินงาน!D27</f>
        <v>7030932</v>
      </c>
      <c r="E13" s="376" t="s">
        <v>238</v>
      </c>
      <c r="F13" s="375">
        <f t="shared" si="0"/>
        <v>530932</v>
      </c>
    </row>
    <row r="14" spans="1:6" s="369" customFormat="1" ht="21" x14ac:dyDescent="0.5">
      <c r="A14" s="379" t="s">
        <v>245</v>
      </c>
      <c r="B14" s="370"/>
      <c r="C14" s="380">
        <f>SUM(C8:C13)</f>
        <v>24807300</v>
      </c>
      <c r="D14" s="380">
        <f>SUM(D8:D13)</f>
        <v>27643774.630000003</v>
      </c>
      <c r="E14" s="381" t="s">
        <v>238</v>
      </c>
      <c r="F14" s="382">
        <f t="shared" si="0"/>
        <v>2836474.6300000027</v>
      </c>
    </row>
    <row r="15" spans="1:6" s="369" customFormat="1" ht="21" x14ac:dyDescent="0.5">
      <c r="A15" s="373"/>
      <c r="B15" s="373" t="s">
        <v>246</v>
      </c>
      <c r="C15" s="383"/>
      <c r="D15" s="384">
        <f>งบแสดงผลการดำเนินงาน!D28</f>
        <v>13502864.5</v>
      </c>
      <c r="E15" s="383"/>
      <c r="F15" s="385"/>
    </row>
    <row r="16" spans="1:6" s="369" customFormat="1" ht="21" x14ac:dyDescent="0.5">
      <c r="A16" s="373"/>
      <c r="B16" s="373" t="s">
        <v>247</v>
      </c>
      <c r="C16" s="383"/>
      <c r="D16" s="386">
        <f>SUM(D14:D15)</f>
        <v>41146639.130000003</v>
      </c>
      <c r="E16" s="383"/>
      <c r="F16" s="383"/>
    </row>
    <row r="17" spans="1:10" s="369" customFormat="1" ht="21" x14ac:dyDescent="0.5"/>
    <row r="18" spans="1:10" s="369" customFormat="1" ht="21" x14ac:dyDescent="0.5">
      <c r="A18" s="366"/>
      <c r="B18" s="366"/>
      <c r="C18" s="367" t="s">
        <v>106</v>
      </c>
      <c r="D18" s="367" t="s">
        <v>248</v>
      </c>
      <c r="E18" s="368" t="s">
        <v>238</v>
      </c>
      <c r="F18" s="367" t="s">
        <v>239</v>
      </c>
    </row>
    <row r="19" spans="1:10" s="369" customFormat="1" ht="21" x14ac:dyDescent="0.5">
      <c r="A19" s="370"/>
      <c r="B19" s="370"/>
      <c r="C19" s="371"/>
      <c r="D19" s="371"/>
      <c r="E19" s="372" t="s">
        <v>65</v>
      </c>
      <c r="F19" s="371" t="s">
        <v>240</v>
      </c>
    </row>
    <row r="20" spans="1:10" s="369" customFormat="1" ht="21" x14ac:dyDescent="0.5">
      <c r="A20" s="369" t="s">
        <v>249</v>
      </c>
      <c r="C20" s="374"/>
      <c r="D20" s="374"/>
      <c r="F20" s="374"/>
    </row>
    <row r="21" spans="1:10" s="369" customFormat="1" ht="21" x14ac:dyDescent="0.5">
      <c r="B21" s="369" t="s">
        <v>250</v>
      </c>
      <c r="C21" s="375">
        <f>งบแสดงผลการดำเนินงาน!C6</f>
        <v>861556</v>
      </c>
      <c r="D21" s="375">
        <f>งบแสดงผลการดำเนินงาน!D6</f>
        <v>758657.45</v>
      </c>
      <c r="E21" s="376" t="s">
        <v>65</v>
      </c>
      <c r="F21" s="375">
        <f t="shared" ref="F21:F27" si="1">C21-D21</f>
        <v>102898.55000000005</v>
      </c>
    </row>
    <row r="22" spans="1:10" s="369" customFormat="1" ht="21" x14ac:dyDescent="0.5">
      <c r="B22" s="369" t="s">
        <v>251</v>
      </c>
      <c r="C22" s="375">
        <f>งบแสดงผลการดำเนินงาน!C7</f>
        <v>2241849</v>
      </c>
      <c r="D22" s="375">
        <f>งบแสดงผลการดำเนินงาน!D7</f>
        <v>2240131</v>
      </c>
      <c r="E22" s="376" t="s">
        <v>65</v>
      </c>
      <c r="F22" s="375">
        <f t="shared" si="1"/>
        <v>1718</v>
      </c>
    </row>
    <row r="23" spans="1:10" s="369" customFormat="1" ht="21" x14ac:dyDescent="0.5">
      <c r="B23" s="369" t="s">
        <v>252</v>
      </c>
      <c r="C23" s="375">
        <f>งบแสดงผลการดำเนินงาน!C8</f>
        <v>5780380</v>
      </c>
      <c r="D23" s="375">
        <f>งบแสดงผลการดำเนินงาน!D8</f>
        <v>5397874</v>
      </c>
      <c r="E23" s="376" t="s">
        <v>65</v>
      </c>
      <c r="F23" s="375">
        <f t="shared" si="1"/>
        <v>382506</v>
      </c>
      <c r="J23" s="387"/>
    </row>
    <row r="24" spans="1:10" s="369" customFormat="1" ht="21" x14ac:dyDescent="0.5">
      <c r="B24" s="369" t="s">
        <v>253</v>
      </c>
      <c r="C24" s="375">
        <f>งบแสดงผลการดำเนินงาน!C9+งบแสดงผลการดำเนินงาน!C10+งบแสดงผลการดำเนินงาน!C11</f>
        <v>9857941</v>
      </c>
      <c r="D24" s="375">
        <f>งบแสดงผลการดำเนินงาน!D9+งบแสดงผลการดำเนินงาน!D10+งบแสดงผลการดำเนินงาน!D11</f>
        <v>8719317.5</v>
      </c>
      <c r="E24" s="376" t="s">
        <v>65</v>
      </c>
      <c r="F24" s="375">
        <f t="shared" si="1"/>
        <v>1138623.5</v>
      </c>
    </row>
    <row r="25" spans="1:10" s="369" customFormat="1" ht="21" x14ac:dyDescent="0.5">
      <c r="B25" s="369" t="s">
        <v>119</v>
      </c>
      <c r="C25" s="375">
        <f>งบแสดงผลการดำเนินงาน!C12</f>
        <v>333000</v>
      </c>
      <c r="D25" s="375">
        <f>งบแสดงผลการดำเนินงาน!D12</f>
        <v>317597.34999999998</v>
      </c>
      <c r="E25" s="376" t="s">
        <v>65</v>
      </c>
      <c r="F25" s="375">
        <f t="shared" si="1"/>
        <v>15402.650000000023</v>
      </c>
    </row>
    <row r="26" spans="1:10" s="369" customFormat="1" ht="21" x14ac:dyDescent="0.5">
      <c r="B26" s="369" t="s">
        <v>130</v>
      </c>
      <c r="C26" s="375">
        <f>งบแสดงผลการดำเนินงาน!C16</f>
        <v>3042900</v>
      </c>
      <c r="D26" s="375">
        <f>งบแสดงผลการดำเนินงาน!D16</f>
        <v>2995350</v>
      </c>
      <c r="E26" s="376" t="s">
        <v>65</v>
      </c>
      <c r="F26" s="375">
        <f t="shared" si="1"/>
        <v>47550</v>
      </c>
    </row>
    <row r="27" spans="1:10" s="369" customFormat="1" ht="21" x14ac:dyDescent="0.5">
      <c r="B27" s="369" t="s">
        <v>129</v>
      </c>
      <c r="C27" s="375">
        <f>งบแสดงผลการดำเนินงาน!C15</f>
        <v>782000</v>
      </c>
      <c r="D27" s="375">
        <f>งบแสดงผลการดำเนินงาน!D15</f>
        <v>768887.96</v>
      </c>
      <c r="E27" s="376" t="s">
        <v>65</v>
      </c>
      <c r="F27" s="375">
        <f t="shared" si="1"/>
        <v>13112.040000000037</v>
      </c>
    </row>
    <row r="28" spans="1:10" s="369" customFormat="1" ht="21" x14ac:dyDescent="0.5">
      <c r="A28" s="369" t="s">
        <v>254</v>
      </c>
      <c r="C28" s="375"/>
      <c r="D28" s="375"/>
      <c r="E28" s="388"/>
      <c r="F28" s="375"/>
    </row>
    <row r="29" spans="1:10" s="369" customFormat="1" ht="21" x14ac:dyDescent="0.5">
      <c r="B29" s="369" t="s">
        <v>184</v>
      </c>
      <c r="C29" s="375">
        <f>งบแสดงผลการดำเนินงาน!C13</f>
        <v>457170</v>
      </c>
      <c r="D29" s="375">
        <f>งบแสดงผลการดำเนินงาน!D13</f>
        <v>449970</v>
      </c>
      <c r="E29" s="376" t="s">
        <v>65</v>
      </c>
      <c r="F29" s="375">
        <f>C29-D29</f>
        <v>7200</v>
      </c>
    </row>
    <row r="30" spans="1:10" s="369" customFormat="1" ht="21" x14ac:dyDescent="0.5">
      <c r="B30" s="369" t="s">
        <v>231</v>
      </c>
      <c r="C30" s="375">
        <f>งบแสดงผลการดำเนินงาน!C14</f>
        <v>1442500</v>
      </c>
      <c r="D30" s="375">
        <f>งบแสดงผลการดำเนินงาน!D14</f>
        <v>1365790</v>
      </c>
      <c r="E30" s="376" t="s">
        <v>65</v>
      </c>
      <c r="F30" s="375">
        <f>C30-D30</f>
        <v>76710</v>
      </c>
    </row>
    <row r="31" spans="1:10" s="369" customFormat="1" ht="21" x14ac:dyDescent="0.5">
      <c r="A31" s="389" t="s">
        <v>255</v>
      </c>
      <c r="B31" s="389"/>
      <c r="C31" s="380">
        <f>SUM(C21:C30)</f>
        <v>24799296</v>
      </c>
      <c r="D31" s="390">
        <f>SUM(D21:D30)</f>
        <v>23013575.260000002</v>
      </c>
      <c r="E31" s="391" t="s">
        <v>65</v>
      </c>
      <c r="F31" s="382">
        <f>C31-D31</f>
        <v>1785720.7399999984</v>
      </c>
    </row>
    <row r="32" spans="1:10" s="369" customFormat="1" ht="21" x14ac:dyDescent="0.5">
      <c r="A32" s="369" t="s">
        <v>256</v>
      </c>
      <c r="C32" s="392"/>
      <c r="D32" s="393"/>
      <c r="E32" s="373"/>
      <c r="F32" s="392"/>
    </row>
    <row r="33" spans="1:6" s="369" customFormat="1" ht="21" x14ac:dyDescent="0.5">
      <c r="B33" s="369" t="s">
        <v>257</v>
      </c>
      <c r="C33" s="373"/>
      <c r="D33" s="393">
        <f>D48</f>
        <v>7675533.5</v>
      </c>
      <c r="E33" s="373"/>
      <c r="F33" s="392"/>
    </row>
    <row r="34" spans="1:6" s="369" customFormat="1" ht="21" x14ac:dyDescent="0.5">
      <c r="B34" s="369" t="s">
        <v>258</v>
      </c>
      <c r="C34" s="373"/>
      <c r="D34" s="393">
        <f>D56</f>
        <v>5727000</v>
      </c>
      <c r="E34" s="373"/>
      <c r="F34" s="396"/>
    </row>
    <row r="35" spans="1:6" s="369" customFormat="1" ht="21" x14ac:dyDescent="0.5">
      <c r="A35" s="369" t="s">
        <v>259</v>
      </c>
      <c r="C35" s="373"/>
      <c r="D35" s="393">
        <f>SUM(D31:D34)</f>
        <v>36416108.760000005</v>
      </c>
      <c r="E35" s="373"/>
      <c r="F35" s="373"/>
    </row>
    <row r="36" spans="1:6" s="369" customFormat="1" ht="21" x14ac:dyDescent="0.5">
      <c r="A36" s="369" t="s">
        <v>260</v>
      </c>
      <c r="C36" s="392"/>
      <c r="D36" s="393">
        <f>D16-D35</f>
        <v>4730530.3699999973</v>
      </c>
      <c r="E36" s="373"/>
      <c r="F36" s="392"/>
    </row>
    <row r="37" spans="1:6" s="369" customFormat="1" ht="21" x14ac:dyDescent="0.5">
      <c r="F37" s="387"/>
    </row>
    <row r="38" spans="1:6" s="369" customFormat="1" ht="21" x14ac:dyDescent="0.5">
      <c r="A38" s="369" t="s">
        <v>261</v>
      </c>
      <c r="D38" s="548" t="s">
        <v>262</v>
      </c>
      <c r="E38" s="548"/>
      <c r="F38" s="548"/>
    </row>
    <row r="39" spans="1:6" s="369" customFormat="1" ht="21" x14ac:dyDescent="0.5">
      <c r="A39" s="369" t="s">
        <v>263</v>
      </c>
      <c r="D39" s="548" t="s">
        <v>264</v>
      </c>
      <c r="E39" s="548"/>
      <c r="F39" s="548"/>
    </row>
    <row r="42" spans="1:6" s="559" customFormat="1" x14ac:dyDescent="0.5">
      <c r="B42" s="560" t="s">
        <v>265</v>
      </c>
      <c r="C42" s="561" t="s">
        <v>266</v>
      </c>
      <c r="D42" s="560" t="s">
        <v>267</v>
      </c>
      <c r="F42" s="560" t="s">
        <v>72</v>
      </c>
    </row>
    <row r="43" spans="1:6" s="559" customFormat="1" x14ac:dyDescent="0.5">
      <c r="B43" s="559" t="s">
        <v>268</v>
      </c>
      <c r="C43" s="562">
        <v>6757200</v>
      </c>
      <c r="D43" s="562">
        <v>6757200</v>
      </c>
      <c r="F43" s="563">
        <f t="shared" ref="F43:F48" si="2">C43-D43</f>
        <v>0</v>
      </c>
    </row>
    <row r="44" spans="1:6" s="559" customFormat="1" x14ac:dyDescent="0.5">
      <c r="B44" s="559" t="s">
        <v>269</v>
      </c>
      <c r="C44" s="562">
        <f>394230+27918</f>
        <v>422148</v>
      </c>
      <c r="D44" s="562">
        <f>394230+27331</f>
        <v>421561</v>
      </c>
      <c r="F44" s="563">
        <f t="shared" si="2"/>
        <v>587</v>
      </c>
    </row>
    <row r="45" spans="1:6" s="559" customFormat="1" x14ac:dyDescent="0.5">
      <c r="B45" s="559" t="s">
        <v>272</v>
      </c>
      <c r="C45" s="562">
        <v>21000</v>
      </c>
      <c r="D45" s="562">
        <v>21000</v>
      </c>
      <c r="F45" s="563">
        <f t="shared" si="2"/>
        <v>0</v>
      </c>
    </row>
    <row r="46" spans="1:6" s="559" customFormat="1" x14ac:dyDescent="0.5">
      <c r="B46" s="559" t="s">
        <v>1585</v>
      </c>
      <c r="C46" s="562">
        <v>145759.5</v>
      </c>
      <c r="D46" s="562">
        <v>144015.5</v>
      </c>
      <c r="F46" s="563">
        <f t="shared" si="2"/>
        <v>1744</v>
      </c>
    </row>
    <row r="47" spans="1:6" s="559" customFormat="1" x14ac:dyDescent="0.5">
      <c r="B47" s="559" t="s">
        <v>1586</v>
      </c>
      <c r="C47" s="562">
        <v>331757</v>
      </c>
      <c r="D47" s="562">
        <v>331757</v>
      </c>
      <c r="F47" s="563">
        <f t="shared" si="2"/>
        <v>0</v>
      </c>
    </row>
    <row r="48" spans="1:6" s="559" customFormat="1" x14ac:dyDescent="0.5">
      <c r="B48" s="560" t="s">
        <v>25</v>
      </c>
      <c r="C48" s="562">
        <f>SUM(C43:C47)</f>
        <v>7677864.5</v>
      </c>
      <c r="D48" s="562">
        <f>SUM(D43:D47)</f>
        <v>7675533.5</v>
      </c>
      <c r="F48" s="563">
        <f t="shared" si="2"/>
        <v>2331</v>
      </c>
    </row>
    <row r="49" spans="2:6" s="559" customFormat="1" x14ac:dyDescent="0.5">
      <c r="B49" s="559" t="s">
        <v>270</v>
      </c>
      <c r="C49" s="562"/>
      <c r="D49" s="562"/>
      <c r="F49" s="563"/>
    </row>
    <row r="50" spans="2:6" s="559" customFormat="1" x14ac:dyDescent="0.5">
      <c r="B50" s="564" t="s">
        <v>273</v>
      </c>
      <c r="C50" s="562">
        <v>3127300</v>
      </c>
      <c r="D50" s="562">
        <v>3127300</v>
      </c>
      <c r="F50" s="563">
        <f t="shared" ref="F50:F58" si="3">C50-D50</f>
        <v>0</v>
      </c>
    </row>
    <row r="51" spans="2:6" s="559" customFormat="1" x14ac:dyDescent="0.5">
      <c r="B51" s="559" t="s">
        <v>1716</v>
      </c>
      <c r="C51" s="562">
        <f>1435000+78700</f>
        <v>1513700</v>
      </c>
      <c r="D51" s="562">
        <v>1513700</v>
      </c>
      <c r="F51" s="563">
        <f t="shared" si="3"/>
        <v>0</v>
      </c>
    </row>
    <row r="52" spans="2:6" s="559" customFormat="1" x14ac:dyDescent="0.5">
      <c r="B52" s="564" t="s">
        <v>1717</v>
      </c>
      <c r="C52" s="562">
        <v>200000</v>
      </c>
      <c r="D52" s="562">
        <v>199000</v>
      </c>
      <c r="F52" s="563">
        <f t="shared" si="3"/>
        <v>1000</v>
      </c>
    </row>
    <row r="53" spans="2:6" s="559" customFormat="1" x14ac:dyDescent="0.5">
      <c r="B53" s="565" t="s">
        <v>1718</v>
      </c>
      <c r="C53" s="562">
        <v>97000</v>
      </c>
      <c r="D53" s="562">
        <v>0</v>
      </c>
      <c r="F53" s="563">
        <f t="shared" si="3"/>
        <v>97000</v>
      </c>
    </row>
    <row r="54" spans="2:6" s="559" customFormat="1" x14ac:dyDescent="0.5">
      <c r="B54" s="565" t="s">
        <v>274</v>
      </c>
      <c r="C54" s="562">
        <v>887000</v>
      </c>
      <c r="D54" s="562">
        <v>887000</v>
      </c>
      <c r="F54" s="563">
        <f t="shared" si="3"/>
        <v>0</v>
      </c>
    </row>
    <row r="55" spans="2:6" s="559" customFormat="1" x14ac:dyDescent="0.5">
      <c r="B55" s="565"/>
      <c r="C55" s="562"/>
      <c r="D55" s="562"/>
      <c r="F55" s="563"/>
    </row>
    <row r="56" spans="2:6" s="559" customFormat="1" x14ac:dyDescent="0.5">
      <c r="B56" s="560" t="s">
        <v>25</v>
      </c>
      <c r="C56" s="562">
        <f>SUM(C50:C55)</f>
        <v>5825000</v>
      </c>
      <c r="D56" s="562">
        <f>SUM(D50:D55)</f>
        <v>5727000</v>
      </c>
      <c r="F56" s="563">
        <f t="shared" si="3"/>
        <v>98000</v>
      </c>
    </row>
    <row r="57" spans="2:6" s="559" customFormat="1" x14ac:dyDescent="0.5">
      <c r="B57" s="560" t="s">
        <v>271</v>
      </c>
      <c r="C57" s="562">
        <f>C48+C56</f>
        <v>13502864.5</v>
      </c>
      <c r="D57" s="562">
        <f>D48+D56</f>
        <v>13402533.5</v>
      </c>
      <c r="F57" s="563">
        <f t="shared" si="3"/>
        <v>100331</v>
      </c>
    </row>
    <row r="58" spans="2:6" s="559" customFormat="1" x14ac:dyDescent="0.5">
      <c r="C58" s="562">
        <f>[9]รับจ่าย!$BP$26+[9]รับจ่าย!$BP$27+[9]รับจ่าย!$BP$28+[9]รับจ่าย!$BP$30+[9]รับจ่าย!$BP$31+[9]รับจ่าย!$BP$32</f>
        <v>12360931.899999999</v>
      </c>
      <c r="D58" s="563">
        <f>[9]รับจ่าย!$BP$62+[9]รับจ่าย!$BP$63+[9]รับจ่าย!$BP$64+[9]รับจ่าย!$BP$66+[9]รับจ่าย!$BP$67</f>
        <v>12185521.9</v>
      </c>
      <c r="F58" s="562">
        <f t="shared" si="3"/>
        <v>175409.99999999814</v>
      </c>
    </row>
    <row r="59" spans="2:6" x14ac:dyDescent="0.5">
      <c r="C59" s="394"/>
      <c r="F59" s="394"/>
    </row>
    <row r="60" spans="2:6" x14ac:dyDescent="0.5">
      <c r="C60" s="395"/>
      <c r="D60" s="395"/>
      <c r="F60" s="395"/>
    </row>
  </sheetData>
  <mergeCells count="5">
    <mergeCell ref="A1:F1"/>
    <mergeCell ref="A2:F2"/>
    <mergeCell ref="A3:F3"/>
    <mergeCell ref="D38:F38"/>
    <mergeCell ref="D39:F39"/>
  </mergeCells>
  <pageMargins left="0.66" right="0.15" top="0.09" bottom="0.2" header="7.0000000000000007E-2" footer="0.27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6"/>
  <sheetViews>
    <sheetView zoomScale="124" zoomScaleNormal="124" workbookViewId="0">
      <selection activeCell="B99" sqref="B99"/>
    </sheetView>
  </sheetViews>
  <sheetFormatPr defaultRowHeight="21.75" x14ac:dyDescent="0.5"/>
  <cols>
    <col min="1" max="1" width="78.140625" style="365" customWidth="1"/>
    <col min="2" max="2" width="19.85546875" style="365" customWidth="1"/>
    <col min="3" max="3" width="9.140625" style="365"/>
    <col min="4" max="4" width="17.140625" style="365" bestFit="1" customWidth="1"/>
    <col min="5" max="248" width="9.140625" style="365"/>
    <col min="249" max="249" width="35.5703125" style="365" customWidth="1"/>
    <col min="250" max="251" width="12.28515625" style="365" customWidth="1"/>
    <col min="252" max="252" width="12.7109375" style="365" customWidth="1"/>
    <col min="253" max="253" width="3.85546875" style="365" customWidth="1"/>
    <col min="254" max="254" width="18.28515625" style="365" customWidth="1"/>
    <col min="255" max="255" width="10.7109375" style="365" customWidth="1"/>
    <col min="256" max="256" width="0" style="365" hidden="1" customWidth="1"/>
    <col min="257" max="504" width="9.140625" style="365"/>
    <col min="505" max="505" width="35.5703125" style="365" customWidth="1"/>
    <col min="506" max="507" width="12.28515625" style="365" customWidth="1"/>
    <col min="508" max="508" width="12.7109375" style="365" customWidth="1"/>
    <col min="509" max="509" width="3.85546875" style="365" customWidth="1"/>
    <col min="510" max="510" width="18.28515625" style="365" customWidth="1"/>
    <col min="511" max="511" width="10.7109375" style="365" customWidth="1"/>
    <col min="512" max="512" width="0" style="365" hidden="1" customWidth="1"/>
    <col min="513" max="760" width="9.140625" style="365"/>
    <col min="761" max="761" width="35.5703125" style="365" customWidth="1"/>
    <col min="762" max="763" width="12.28515625" style="365" customWidth="1"/>
    <col min="764" max="764" width="12.7109375" style="365" customWidth="1"/>
    <col min="765" max="765" width="3.85546875" style="365" customWidth="1"/>
    <col min="766" max="766" width="18.28515625" style="365" customWidth="1"/>
    <col min="767" max="767" width="10.7109375" style="365" customWidth="1"/>
    <col min="768" max="768" width="0" style="365" hidden="1" customWidth="1"/>
    <col min="769" max="1016" width="9.140625" style="365"/>
    <col min="1017" max="1017" width="35.5703125" style="365" customWidth="1"/>
    <col min="1018" max="1019" width="12.28515625" style="365" customWidth="1"/>
    <col min="1020" max="1020" width="12.7109375" style="365" customWidth="1"/>
    <col min="1021" max="1021" width="3.85546875" style="365" customWidth="1"/>
    <col min="1022" max="1022" width="18.28515625" style="365" customWidth="1"/>
    <col min="1023" max="1023" width="10.7109375" style="365" customWidth="1"/>
    <col min="1024" max="1024" width="0" style="365" hidden="1" customWidth="1"/>
    <col min="1025" max="1272" width="9.140625" style="365"/>
    <col min="1273" max="1273" width="35.5703125" style="365" customWidth="1"/>
    <col min="1274" max="1275" width="12.28515625" style="365" customWidth="1"/>
    <col min="1276" max="1276" width="12.7109375" style="365" customWidth="1"/>
    <col min="1277" max="1277" width="3.85546875" style="365" customWidth="1"/>
    <col min="1278" max="1278" width="18.28515625" style="365" customWidth="1"/>
    <col min="1279" max="1279" width="10.7109375" style="365" customWidth="1"/>
    <col min="1280" max="1280" width="0" style="365" hidden="1" customWidth="1"/>
    <col min="1281" max="1528" width="9.140625" style="365"/>
    <col min="1529" max="1529" width="35.5703125" style="365" customWidth="1"/>
    <col min="1530" max="1531" width="12.28515625" style="365" customWidth="1"/>
    <col min="1532" max="1532" width="12.7109375" style="365" customWidth="1"/>
    <col min="1533" max="1533" width="3.85546875" style="365" customWidth="1"/>
    <col min="1534" max="1534" width="18.28515625" style="365" customWidth="1"/>
    <col min="1535" max="1535" width="10.7109375" style="365" customWidth="1"/>
    <col min="1536" max="1536" width="0" style="365" hidden="1" customWidth="1"/>
    <col min="1537" max="1784" width="9.140625" style="365"/>
    <col min="1785" max="1785" width="35.5703125" style="365" customWidth="1"/>
    <col min="1786" max="1787" width="12.28515625" style="365" customWidth="1"/>
    <col min="1788" max="1788" width="12.7109375" style="365" customWidth="1"/>
    <col min="1789" max="1789" width="3.85546875" style="365" customWidth="1"/>
    <col min="1790" max="1790" width="18.28515625" style="365" customWidth="1"/>
    <col min="1791" max="1791" width="10.7109375" style="365" customWidth="1"/>
    <col min="1792" max="1792" width="0" style="365" hidden="1" customWidth="1"/>
    <col min="1793" max="2040" width="9.140625" style="365"/>
    <col min="2041" max="2041" width="35.5703125" style="365" customWidth="1"/>
    <col min="2042" max="2043" width="12.28515625" style="365" customWidth="1"/>
    <col min="2044" max="2044" width="12.7109375" style="365" customWidth="1"/>
    <col min="2045" max="2045" width="3.85546875" style="365" customWidth="1"/>
    <col min="2046" max="2046" width="18.28515625" style="365" customWidth="1"/>
    <col min="2047" max="2047" width="10.7109375" style="365" customWidth="1"/>
    <col min="2048" max="2048" width="0" style="365" hidden="1" customWidth="1"/>
    <col min="2049" max="2296" width="9.140625" style="365"/>
    <col min="2297" max="2297" width="35.5703125" style="365" customWidth="1"/>
    <col min="2298" max="2299" width="12.28515625" style="365" customWidth="1"/>
    <col min="2300" max="2300" width="12.7109375" style="365" customWidth="1"/>
    <col min="2301" max="2301" width="3.85546875" style="365" customWidth="1"/>
    <col min="2302" max="2302" width="18.28515625" style="365" customWidth="1"/>
    <col min="2303" max="2303" width="10.7109375" style="365" customWidth="1"/>
    <col min="2304" max="2304" width="0" style="365" hidden="1" customWidth="1"/>
    <col min="2305" max="2552" width="9.140625" style="365"/>
    <col min="2553" max="2553" width="35.5703125" style="365" customWidth="1"/>
    <col min="2554" max="2555" width="12.28515625" style="365" customWidth="1"/>
    <col min="2556" max="2556" width="12.7109375" style="365" customWidth="1"/>
    <col min="2557" max="2557" width="3.85546875" style="365" customWidth="1"/>
    <col min="2558" max="2558" width="18.28515625" style="365" customWidth="1"/>
    <col min="2559" max="2559" width="10.7109375" style="365" customWidth="1"/>
    <col min="2560" max="2560" width="0" style="365" hidden="1" customWidth="1"/>
    <col min="2561" max="2808" width="9.140625" style="365"/>
    <col min="2809" max="2809" width="35.5703125" style="365" customWidth="1"/>
    <col min="2810" max="2811" width="12.28515625" style="365" customWidth="1"/>
    <col min="2812" max="2812" width="12.7109375" style="365" customWidth="1"/>
    <col min="2813" max="2813" width="3.85546875" style="365" customWidth="1"/>
    <col min="2814" max="2814" width="18.28515625" style="365" customWidth="1"/>
    <col min="2815" max="2815" width="10.7109375" style="365" customWidth="1"/>
    <col min="2816" max="2816" width="0" style="365" hidden="1" customWidth="1"/>
    <col min="2817" max="3064" width="9.140625" style="365"/>
    <col min="3065" max="3065" width="35.5703125" style="365" customWidth="1"/>
    <col min="3066" max="3067" width="12.28515625" style="365" customWidth="1"/>
    <col min="3068" max="3068" width="12.7109375" style="365" customWidth="1"/>
    <col min="3069" max="3069" width="3.85546875" style="365" customWidth="1"/>
    <col min="3070" max="3070" width="18.28515625" style="365" customWidth="1"/>
    <col min="3071" max="3071" width="10.7109375" style="365" customWidth="1"/>
    <col min="3072" max="3072" width="0" style="365" hidden="1" customWidth="1"/>
    <col min="3073" max="3320" width="9.140625" style="365"/>
    <col min="3321" max="3321" width="35.5703125" style="365" customWidth="1"/>
    <col min="3322" max="3323" width="12.28515625" style="365" customWidth="1"/>
    <col min="3324" max="3324" width="12.7109375" style="365" customWidth="1"/>
    <col min="3325" max="3325" width="3.85546875" style="365" customWidth="1"/>
    <col min="3326" max="3326" width="18.28515625" style="365" customWidth="1"/>
    <col min="3327" max="3327" width="10.7109375" style="365" customWidth="1"/>
    <col min="3328" max="3328" width="0" style="365" hidden="1" customWidth="1"/>
    <col min="3329" max="3576" width="9.140625" style="365"/>
    <col min="3577" max="3577" width="35.5703125" style="365" customWidth="1"/>
    <col min="3578" max="3579" width="12.28515625" style="365" customWidth="1"/>
    <col min="3580" max="3580" width="12.7109375" style="365" customWidth="1"/>
    <col min="3581" max="3581" width="3.85546875" style="365" customWidth="1"/>
    <col min="3582" max="3582" width="18.28515625" style="365" customWidth="1"/>
    <col min="3583" max="3583" width="10.7109375" style="365" customWidth="1"/>
    <col min="3584" max="3584" width="0" style="365" hidden="1" customWidth="1"/>
    <col min="3585" max="3832" width="9.140625" style="365"/>
    <col min="3833" max="3833" width="35.5703125" style="365" customWidth="1"/>
    <col min="3834" max="3835" width="12.28515625" style="365" customWidth="1"/>
    <col min="3836" max="3836" width="12.7109375" style="365" customWidth="1"/>
    <col min="3837" max="3837" width="3.85546875" style="365" customWidth="1"/>
    <col min="3838" max="3838" width="18.28515625" style="365" customWidth="1"/>
    <col min="3839" max="3839" width="10.7109375" style="365" customWidth="1"/>
    <col min="3840" max="3840" width="0" style="365" hidden="1" customWidth="1"/>
    <col min="3841" max="4088" width="9.140625" style="365"/>
    <col min="4089" max="4089" width="35.5703125" style="365" customWidth="1"/>
    <col min="4090" max="4091" width="12.28515625" style="365" customWidth="1"/>
    <col min="4092" max="4092" width="12.7109375" style="365" customWidth="1"/>
    <col min="4093" max="4093" width="3.85546875" style="365" customWidth="1"/>
    <col min="4094" max="4094" width="18.28515625" style="365" customWidth="1"/>
    <col min="4095" max="4095" width="10.7109375" style="365" customWidth="1"/>
    <col min="4096" max="4096" width="0" style="365" hidden="1" customWidth="1"/>
    <col min="4097" max="4344" width="9.140625" style="365"/>
    <col min="4345" max="4345" width="35.5703125" style="365" customWidth="1"/>
    <col min="4346" max="4347" width="12.28515625" style="365" customWidth="1"/>
    <col min="4348" max="4348" width="12.7109375" style="365" customWidth="1"/>
    <col min="4349" max="4349" width="3.85546875" style="365" customWidth="1"/>
    <col min="4350" max="4350" width="18.28515625" style="365" customWidth="1"/>
    <col min="4351" max="4351" width="10.7109375" style="365" customWidth="1"/>
    <col min="4352" max="4352" width="0" style="365" hidden="1" customWidth="1"/>
    <col min="4353" max="4600" width="9.140625" style="365"/>
    <col min="4601" max="4601" width="35.5703125" style="365" customWidth="1"/>
    <col min="4602" max="4603" width="12.28515625" style="365" customWidth="1"/>
    <col min="4604" max="4604" width="12.7109375" style="365" customWidth="1"/>
    <col min="4605" max="4605" width="3.85546875" style="365" customWidth="1"/>
    <col min="4606" max="4606" width="18.28515625" style="365" customWidth="1"/>
    <col min="4607" max="4607" width="10.7109375" style="365" customWidth="1"/>
    <col min="4608" max="4608" width="0" style="365" hidden="1" customWidth="1"/>
    <col min="4609" max="4856" width="9.140625" style="365"/>
    <col min="4857" max="4857" width="35.5703125" style="365" customWidth="1"/>
    <col min="4858" max="4859" width="12.28515625" style="365" customWidth="1"/>
    <col min="4860" max="4860" width="12.7109375" style="365" customWidth="1"/>
    <col min="4861" max="4861" width="3.85546875" style="365" customWidth="1"/>
    <col min="4862" max="4862" width="18.28515625" style="365" customWidth="1"/>
    <col min="4863" max="4863" width="10.7109375" style="365" customWidth="1"/>
    <col min="4864" max="4864" width="0" style="365" hidden="1" customWidth="1"/>
    <col min="4865" max="5112" width="9.140625" style="365"/>
    <col min="5113" max="5113" width="35.5703125" style="365" customWidth="1"/>
    <col min="5114" max="5115" width="12.28515625" style="365" customWidth="1"/>
    <col min="5116" max="5116" width="12.7109375" style="365" customWidth="1"/>
    <col min="5117" max="5117" width="3.85546875" style="365" customWidth="1"/>
    <col min="5118" max="5118" width="18.28515625" style="365" customWidth="1"/>
    <col min="5119" max="5119" width="10.7109375" style="365" customWidth="1"/>
    <col min="5120" max="5120" width="0" style="365" hidden="1" customWidth="1"/>
    <col min="5121" max="5368" width="9.140625" style="365"/>
    <col min="5369" max="5369" width="35.5703125" style="365" customWidth="1"/>
    <col min="5370" max="5371" width="12.28515625" style="365" customWidth="1"/>
    <col min="5372" max="5372" width="12.7109375" style="365" customWidth="1"/>
    <col min="5373" max="5373" width="3.85546875" style="365" customWidth="1"/>
    <col min="5374" max="5374" width="18.28515625" style="365" customWidth="1"/>
    <col min="5375" max="5375" width="10.7109375" style="365" customWidth="1"/>
    <col min="5376" max="5376" width="0" style="365" hidden="1" customWidth="1"/>
    <col min="5377" max="5624" width="9.140625" style="365"/>
    <col min="5625" max="5625" width="35.5703125" style="365" customWidth="1"/>
    <col min="5626" max="5627" width="12.28515625" style="365" customWidth="1"/>
    <col min="5628" max="5628" width="12.7109375" style="365" customWidth="1"/>
    <col min="5629" max="5629" width="3.85546875" style="365" customWidth="1"/>
    <col min="5630" max="5630" width="18.28515625" style="365" customWidth="1"/>
    <col min="5631" max="5631" width="10.7109375" style="365" customWidth="1"/>
    <col min="5632" max="5632" width="0" style="365" hidden="1" customWidth="1"/>
    <col min="5633" max="5880" width="9.140625" style="365"/>
    <col min="5881" max="5881" width="35.5703125" style="365" customWidth="1"/>
    <col min="5882" max="5883" width="12.28515625" style="365" customWidth="1"/>
    <col min="5884" max="5884" width="12.7109375" style="365" customWidth="1"/>
    <col min="5885" max="5885" width="3.85546875" style="365" customWidth="1"/>
    <col min="5886" max="5886" width="18.28515625" style="365" customWidth="1"/>
    <col min="5887" max="5887" width="10.7109375" style="365" customWidth="1"/>
    <col min="5888" max="5888" width="0" style="365" hidden="1" customWidth="1"/>
    <col min="5889" max="6136" width="9.140625" style="365"/>
    <col min="6137" max="6137" width="35.5703125" style="365" customWidth="1"/>
    <col min="6138" max="6139" width="12.28515625" style="365" customWidth="1"/>
    <col min="6140" max="6140" width="12.7109375" style="365" customWidth="1"/>
    <col min="6141" max="6141" width="3.85546875" style="365" customWidth="1"/>
    <col min="6142" max="6142" width="18.28515625" style="365" customWidth="1"/>
    <col min="6143" max="6143" width="10.7109375" style="365" customWidth="1"/>
    <col min="6144" max="6144" width="0" style="365" hidden="1" customWidth="1"/>
    <col min="6145" max="6392" width="9.140625" style="365"/>
    <col min="6393" max="6393" width="35.5703125" style="365" customWidth="1"/>
    <col min="6394" max="6395" width="12.28515625" style="365" customWidth="1"/>
    <col min="6396" max="6396" width="12.7109375" style="365" customWidth="1"/>
    <col min="6397" max="6397" width="3.85546875" style="365" customWidth="1"/>
    <col min="6398" max="6398" width="18.28515625" style="365" customWidth="1"/>
    <col min="6399" max="6399" width="10.7109375" style="365" customWidth="1"/>
    <col min="6400" max="6400" width="0" style="365" hidden="1" customWidth="1"/>
    <col min="6401" max="6648" width="9.140625" style="365"/>
    <col min="6649" max="6649" width="35.5703125" style="365" customWidth="1"/>
    <col min="6650" max="6651" width="12.28515625" style="365" customWidth="1"/>
    <col min="6652" max="6652" width="12.7109375" style="365" customWidth="1"/>
    <col min="6653" max="6653" width="3.85546875" style="365" customWidth="1"/>
    <col min="6654" max="6654" width="18.28515625" style="365" customWidth="1"/>
    <col min="6655" max="6655" width="10.7109375" style="365" customWidth="1"/>
    <col min="6656" max="6656" width="0" style="365" hidden="1" customWidth="1"/>
    <col min="6657" max="6904" width="9.140625" style="365"/>
    <col min="6905" max="6905" width="35.5703125" style="365" customWidth="1"/>
    <col min="6906" max="6907" width="12.28515625" style="365" customWidth="1"/>
    <col min="6908" max="6908" width="12.7109375" style="365" customWidth="1"/>
    <col min="6909" max="6909" width="3.85546875" style="365" customWidth="1"/>
    <col min="6910" max="6910" width="18.28515625" style="365" customWidth="1"/>
    <col min="6911" max="6911" width="10.7109375" style="365" customWidth="1"/>
    <col min="6912" max="6912" width="0" style="365" hidden="1" customWidth="1"/>
    <col min="6913" max="7160" width="9.140625" style="365"/>
    <col min="7161" max="7161" width="35.5703125" style="365" customWidth="1"/>
    <col min="7162" max="7163" width="12.28515625" style="365" customWidth="1"/>
    <col min="7164" max="7164" width="12.7109375" style="365" customWidth="1"/>
    <col min="7165" max="7165" width="3.85546875" style="365" customWidth="1"/>
    <col min="7166" max="7166" width="18.28515625" style="365" customWidth="1"/>
    <col min="7167" max="7167" width="10.7109375" style="365" customWidth="1"/>
    <col min="7168" max="7168" width="0" style="365" hidden="1" customWidth="1"/>
    <col min="7169" max="7416" width="9.140625" style="365"/>
    <col min="7417" max="7417" width="35.5703125" style="365" customWidth="1"/>
    <col min="7418" max="7419" width="12.28515625" style="365" customWidth="1"/>
    <col min="7420" max="7420" width="12.7109375" style="365" customWidth="1"/>
    <col min="7421" max="7421" width="3.85546875" style="365" customWidth="1"/>
    <col min="7422" max="7422" width="18.28515625" style="365" customWidth="1"/>
    <col min="7423" max="7423" width="10.7109375" style="365" customWidth="1"/>
    <col min="7424" max="7424" width="0" style="365" hidden="1" customWidth="1"/>
    <col min="7425" max="7672" width="9.140625" style="365"/>
    <col min="7673" max="7673" width="35.5703125" style="365" customWidth="1"/>
    <col min="7674" max="7675" width="12.28515625" style="365" customWidth="1"/>
    <col min="7676" max="7676" width="12.7109375" style="365" customWidth="1"/>
    <col min="7677" max="7677" width="3.85546875" style="365" customWidth="1"/>
    <col min="7678" max="7678" width="18.28515625" style="365" customWidth="1"/>
    <col min="7679" max="7679" width="10.7109375" style="365" customWidth="1"/>
    <col min="7680" max="7680" width="0" style="365" hidden="1" customWidth="1"/>
    <col min="7681" max="7928" width="9.140625" style="365"/>
    <col min="7929" max="7929" width="35.5703125" style="365" customWidth="1"/>
    <col min="7930" max="7931" width="12.28515625" style="365" customWidth="1"/>
    <col min="7932" max="7932" width="12.7109375" style="365" customWidth="1"/>
    <col min="7933" max="7933" width="3.85546875" style="365" customWidth="1"/>
    <col min="7934" max="7934" width="18.28515625" style="365" customWidth="1"/>
    <col min="7935" max="7935" width="10.7109375" style="365" customWidth="1"/>
    <col min="7936" max="7936" width="0" style="365" hidden="1" customWidth="1"/>
    <col min="7937" max="8184" width="9.140625" style="365"/>
    <col min="8185" max="8185" width="35.5703125" style="365" customWidth="1"/>
    <col min="8186" max="8187" width="12.28515625" style="365" customWidth="1"/>
    <col min="8188" max="8188" width="12.7109375" style="365" customWidth="1"/>
    <col min="8189" max="8189" width="3.85546875" style="365" customWidth="1"/>
    <col min="8190" max="8190" width="18.28515625" style="365" customWidth="1"/>
    <col min="8191" max="8191" width="10.7109375" style="365" customWidth="1"/>
    <col min="8192" max="8192" width="0" style="365" hidden="1" customWidth="1"/>
    <col min="8193" max="8440" width="9.140625" style="365"/>
    <col min="8441" max="8441" width="35.5703125" style="365" customWidth="1"/>
    <col min="8442" max="8443" width="12.28515625" style="365" customWidth="1"/>
    <col min="8444" max="8444" width="12.7109375" style="365" customWidth="1"/>
    <col min="8445" max="8445" width="3.85546875" style="365" customWidth="1"/>
    <col min="8446" max="8446" width="18.28515625" style="365" customWidth="1"/>
    <col min="8447" max="8447" width="10.7109375" style="365" customWidth="1"/>
    <col min="8448" max="8448" width="0" style="365" hidden="1" customWidth="1"/>
    <col min="8449" max="8696" width="9.140625" style="365"/>
    <col min="8697" max="8697" width="35.5703125" style="365" customWidth="1"/>
    <col min="8698" max="8699" width="12.28515625" style="365" customWidth="1"/>
    <col min="8700" max="8700" width="12.7109375" style="365" customWidth="1"/>
    <col min="8701" max="8701" width="3.85546875" style="365" customWidth="1"/>
    <col min="8702" max="8702" width="18.28515625" style="365" customWidth="1"/>
    <col min="8703" max="8703" width="10.7109375" style="365" customWidth="1"/>
    <col min="8704" max="8704" width="0" style="365" hidden="1" customWidth="1"/>
    <col min="8705" max="8952" width="9.140625" style="365"/>
    <col min="8953" max="8953" width="35.5703125" style="365" customWidth="1"/>
    <col min="8954" max="8955" width="12.28515625" style="365" customWidth="1"/>
    <col min="8956" max="8956" width="12.7109375" style="365" customWidth="1"/>
    <col min="8957" max="8957" width="3.85546875" style="365" customWidth="1"/>
    <col min="8958" max="8958" width="18.28515625" style="365" customWidth="1"/>
    <col min="8959" max="8959" width="10.7109375" style="365" customWidth="1"/>
    <col min="8960" max="8960" width="0" style="365" hidden="1" customWidth="1"/>
    <col min="8961" max="9208" width="9.140625" style="365"/>
    <col min="9209" max="9209" width="35.5703125" style="365" customWidth="1"/>
    <col min="9210" max="9211" width="12.28515625" style="365" customWidth="1"/>
    <col min="9212" max="9212" width="12.7109375" style="365" customWidth="1"/>
    <col min="9213" max="9213" width="3.85546875" style="365" customWidth="1"/>
    <col min="9214" max="9214" width="18.28515625" style="365" customWidth="1"/>
    <col min="9215" max="9215" width="10.7109375" style="365" customWidth="1"/>
    <col min="9216" max="9216" width="0" style="365" hidden="1" customWidth="1"/>
    <col min="9217" max="9464" width="9.140625" style="365"/>
    <col min="9465" max="9465" width="35.5703125" style="365" customWidth="1"/>
    <col min="9466" max="9467" width="12.28515625" style="365" customWidth="1"/>
    <col min="9468" max="9468" width="12.7109375" style="365" customWidth="1"/>
    <col min="9469" max="9469" width="3.85546875" style="365" customWidth="1"/>
    <col min="9470" max="9470" width="18.28515625" style="365" customWidth="1"/>
    <col min="9471" max="9471" width="10.7109375" style="365" customWidth="1"/>
    <col min="9472" max="9472" width="0" style="365" hidden="1" customWidth="1"/>
    <col min="9473" max="9720" width="9.140625" style="365"/>
    <col min="9721" max="9721" width="35.5703125" style="365" customWidth="1"/>
    <col min="9722" max="9723" width="12.28515625" style="365" customWidth="1"/>
    <col min="9724" max="9724" width="12.7109375" style="365" customWidth="1"/>
    <col min="9725" max="9725" width="3.85546875" style="365" customWidth="1"/>
    <col min="9726" max="9726" width="18.28515625" style="365" customWidth="1"/>
    <col min="9727" max="9727" width="10.7109375" style="365" customWidth="1"/>
    <col min="9728" max="9728" width="0" style="365" hidden="1" customWidth="1"/>
    <col min="9729" max="9976" width="9.140625" style="365"/>
    <col min="9977" max="9977" width="35.5703125" style="365" customWidth="1"/>
    <col min="9978" max="9979" width="12.28515625" style="365" customWidth="1"/>
    <col min="9980" max="9980" width="12.7109375" style="365" customWidth="1"/>
    <col min="9981" max="9981" width="3.85546875" style="365" customWidth="1"/>
    <col min="9982" max="9982" width="18.28515625" style="365" customWidth="1"/>
    <col min="9983" max="9983" width="10.7109375" style="365" customWidth="1"/>
    <col min="9984" max="9984" width="0" style="365" hidden="1" customWidth="1"/>
    <col min="9985" max="10232" width="9.140625" style="365"/>
    <col min="10233" max="10233" width="35.5703125" style="365" customWidth="1"/>
    <col min="10234" max="10235" width="12.28515625" style="365" customWidth="1"/>
    <col min="10236" max="10236" width="12.7109375" style="365" customWidth="1"/>
    <col min="10237" max="10237" width="3.85546875" style="365" customWidth="1"/>
    <col min="10238" max="10238" width="18.28515625" style="365" customWidth="1"/>
    <col min="10239" max="10239" width="10.7109375" style="365" customWidth="1"/>
    <col min="10240" max="10240" width="0" style="365" hidden="1" customWidth="1"/>
    <col min="10241" max="10488" width="9.140625" style="365"/>
    <col min="10489" max="10489" width="35.5703125" style="365" customWidth="1"/>
    <col min="10490" max="10491" width="12.28515625" style="365" customWidth="1"/>
    <col min="10492" max="10492" width="12.7109375" style="365" customWidth="1"/>
    <col min="10493" max="10493" width="3.85546875" style="365" customWidth="1"/>
    <col min="10494" max="10494" width="18.28515625" style="365" customWidth="1"/>
    <col min="10495" max="10495" width="10.7109375" style="365" customWidth="1"/>
    <col min="10496" max="10496" width="0" style="365" hidden="1" customWidth="1"/>
    <col min="10497" max="10744" width="9.140625" style="365"/>
    <col min="10745" max="10745" width="35.5703125" style="365" customWidth="1"/>
    <col min="10746" max="10747" width="12.28515625" style="365" customWidth="1"/>
    <col min="10748" max="10748" width="12.7109375" style="365" customWidth="1"/>
    <col min="10749" max="10749" width="3.85546875" style="365" customWidth="1"/>
    <col min="10750" max="10750" width="18.28515625" style="365" customWidth="1"/>
    <col min="10751" max="10751" width="10.7109375" style="365" customWidth="1"/>
    <col min="10752" max="10752" width="0" style="365" hidden="1" customWidth="1"/>
    <col min="10753" max="11000" width="9.140625" style="365"/>
    <col min="11001" max="11001" width="35.5703125" style="365" customWidth="1"/>
    <col min="11002" max="11003" width="12.28515625" style="365" customWidth="1"/>
    <col min="11004" max="11004" width="12.7109375" style="365" customWidth="1"/>
    <col min="11005" max="11005" width="3.85546875" style="365" customWidth="1"/>
    <col min="11006" max="11006" width="18.28515625" style="365" customWidth="1"/>
    <col min="11007" max="11007" width="10.7109375" style="365" customWidth="1"/>
    <col min="11008" max="11008" width="0" style="365" hidden="1" customWidth="1"/>
    <col min="11009" max="11256" width="9.140625" style="365"/>
    <col min="11257" max="11257" width="35.5703125" style="365" customWidth="1"/>
    <col min="11258" max="11259" width="12.28515625" style="365" customWidth="1"/>
    <col min="11260" max="11260" width="12.7109375" style="365" customWidth="1"/>
    <col min="11261" max="11261" width="3.85546875" style="365" customWidth="1"/>
    <col min="11262" max="11262" width="18.28515625" style="365" customWidth="1"/>
    <col min="11263" max="11263" width="10.7109375" style="365" customWidth="1"/>
    <col min="11264" max="11264" width="0" style="365" hidden="1" customWidth="1"/>
    <col min="11265" max="11512" width="9.140625" style="365"/>
    <col min="11513" max="11513" width="35.5703125" style="365" customWidth="1"/>
    <col min="11514" max="11515" width="12.28515625" style="365" customWidth="1"/>
    <col min="11516" max="11516" width="12.7109375" style="365" customWidth="1"/>
    <col min="11517" max="11517" width="3.85546875" style="365" customWidth="1"/>
    <col min="11518" max="11518" width="18.28515625" style="365" customWidth="1"/>
    <col min="11519" max="11519" width="10.7109375" style="365" customWidth="1"/>
    <col min="11520" max="11520" width="0" style="365" hidden="1" customWidth="1"/>
    <col min="11521" max="11768" width="9.140625" style="365"/>
    <col min="11769" max="11769" width="35.5703125" style="365" customWidth="1"/>
    <col min="11770" max="11771" width="12.28515625" style="365" customWidth="1"/>
    <col min="11772" max="11772" width="12.7109375" style="365" customWidth="1"/>
    <col min="11773" max="11773" width="3.85546875" style="365" customWidth="1"/>
    <col min="11774" max="11774" width="18.28515625" style="365" customWidth="1"/>
    <col min="11775" max="11775" width="10.7109375" style="365" customWidth="1"/>
    <col min="11776" max="11776" width="0" style="365" hidden="1" customWidth="1"/>
    <col min="11777" max="12024" width="9.140625" style="365"/>
    <col min="12025" max="12025" width="35.5703125" style="365" customWidth="1"/>
    <col min="12026" max="12027" width="12.28515625" style="365" customWidth="1"/>
    <col min="12028" max="12028" width="12.7109375" style="365" customWidth="1"/>
    <col min="12029" max="12029" width="3.85546875" style="365" customWidth="1"/>
    <col min="12030" max="12030" width="18.28515625" style="365" customWidth="1"/>
    <col min="12031" max="12031" width="10.7109375" style="365" customWidth="1"/>
    <col min="12032" max="12032" width="0" style="365" hidden="1" customWidth="1"/>
    <col min="12033" max="12280" width="9.140625" style="365"/>
    <col min="12281" max="12281" width="35.5703125" style="365" customWidth="1"/>
    <col min="12282" max="12283" width="12.28515625" style="365" customWidth="1"/>
    <col min="12284" max="12284" width="12.7109375" style="365" customWidth="1"/>
    <col min="12285" max="12285" width="3.85546875" style="365" customWidth="1"/>
    <col min="12286" max="12286" width="18.28515625" style="365" customWidth="1"/>
    <col min="12287" max="12287" width="10.7109375" style="365" customWidth="1"/>
    <col min="12288" max="12288" width="0" style="365" hidden="1" customWidth="1"/>
    <col min="12289" max="12536" width="9.140625" style="365"/>
    <col min="12537" max="12537" width="35.5703125" style="365" customWidth="1"/>
    <col min="12538" max="12539" width="12.28515625" style="365" customWidth="1"/>
    <col min="12540" max="12540" width="12.7109375" style="365" customWidth="1"/>
    <col min="12541" max="12541" width="3.85546875" style="365" customWidth="1"/>
    <col min="12542" max="12542" width="18.28515625" style="365" customWidth="1"/>
    <col min="12543" max="12543" width="10.7109375" style="365" customWidth="1"/>
    <col min="12544" max="12544" width="0" style="365" hidden="1" customWidth="1"/>
    <col min="12545" max="12792" width="9.140625" style="365"/>
    <col min="12793" max="12793" width="35.5703125" style="365" customWidth="1"/>
    <col min="12794" max="12795" width="12.28515625" style="365" customWidth="1"/>
    <col min="12796" max="12796" width="12.7109375" style="365" customWidth="1"/>
    <col min="12797" max="12797" width="3.85546875" style="365" customWidth="1"/>
    <col min="12798" max="12798" width="18.28515625" style="365" customWidth="1"/>
    <col min="12799" max="12799" width="10.7109375" style="365" customWidth="1"/>
    <col min="12800" max="12800" width="0" style="365" hidden="1" customWidth="1"/>
    <col min="12801" max="13048" width="9.140625" style="365"/>
    <col min="13049" max="13049" width="35.5703125" style="365" customWidth="1"/>
    <col min="13050" max="13051" width="12.28515625" style="365" customWidth="1"/>
    <col min="13052" max="13052" width="12.7109375" style="365" customWidth="1"/>
    <col min="13053" max="13053" width="3.85546875" style="365" customWidth="1"/>
    <col min="13054" max="13054" width="18.28515625" style="365" customWidth="1"/>
    <col min="13055" max="13055" width="10.7109375" style="365" customWidth="1"/>
    <col min="13056" max="13056" width="0" style="365" hidden="1" customWidth="1"/>
    <col min="13057" max="13304" width="9.140625" style="365"/>
    <col min="13305" max="13305" width="35.5703125" style="365" customWidth="1"/>
    <col min="13306" max="13307" width="12.28515625" style="365" customWidth="1"/>
    <col min="13308" max="13308" width="12.7109375" style="365" customWidth="1"/>
    <col min="13309" max="13309" width="3.85546875" style="365" customWidth="1"/>
    <col min="13310" max="13310" width="18.28515625" style="365" customWidth="1"/>
    <col min="13311" max="13311" width="10.7109375" style="365" customWidth="1"/>
    <col min="13312" max="13312" width="0" style="365" hidden="1" customWidth="1"/>
    <col min="13313" max="13560" width="9.140625" style="365"/>
    <col min="13561" max="13561" width="35.5703125" style="365" customWidth="1"/>
    <col min="13562" max="13563" width="12.28515625" style="365" customWidth="1"/>
    <col min="13564" max="13564" width="12.7109375" style="365" customWidth="1"/>
    <col min="13565" max="13565" width="3.85546875" style="365" customWidth="1"/>
    <col min="13566" max="13566" width="18.28515625" style="365" customWidth="1"/>
    <col min="13567" max="13567" width="10.7109375" style="365" customWidth="1"/>
    <col min="13568" max="13568" width="0" style="365" hidden="1" customWidth="1"/>
    <col min="13569" max="13816" width="9.140625" style="365"/>
    <col min="13817" max="13817" width="35.5703125" style="365" customWidth="1"/>
    <col min="13818" max="13819" width="12.28515625" style="365" customWidth="1"/>
    <col min="13820" max="13820" width="12.7109375" style="365" customWidth="1"/>
    <col min="13821" max="13821" width="3.85546875" style="365" customWidth="1"/>
    <col min="13822" max="13822" width="18.28515625" style="365" customWidth="1"/>
    <col min="13823" max="13823" width="10.7109375" style="365" customWidth="1"/>
    <col min="13824" max="13824" width="0" style="365" hidden="1" customWidth="1"/>
    <col min="13825" max="14072" width="9.140625" style="365"/>
    <col min="14073" max="14073" width="35.5703125" style="365" customWidth="1"/>
    <col min="14074" max="14075" width="12.28515625" style="365" customWidth="1"/>
    <col min="14076" max="14076" width="12.7109375" style="365" customWidth="1"/>
    <col min="14077" max="14077" width="3.85546875" style="365" customWidth="1"/>
    <col min="14078" max="14078" width="18.28515625" style="365" customWidth="1"/>
    <col min="14079" max="14079" width="10.7109375" style="365" customWidth="1"/>
    <col min="14080" max="14080" width="0" style="365" hidden="1" customWidth="1"/>
    <col min="14081" max="14328" width="9.140625" style="365"/>
    <col min="14329" max="14329" width="35.5703125" style="365" customWidth="1"/>
    <col min="14330" max="14331" width="12.28515625" style="365" customWidth="1"/>
    <col min="14332" max="14332" width="12.7109375" style="365" customWidth="1"/>
    <col min="14333" max="14333" width="3.85546875" style="365" customWidth="1"/>
    <col min="14334" max="14334" width="18.28515625" style="365" customWidth="1"/>
    <col min="14335" max="14335" width="10.7109375" style="365" customWidth="1"/>
    <col min="14336" max="14336" width="0" style="365" hidden="1" customWidth="1"/>
    <col min="14337" max="14584" width="9.140625" style="365"/>
    <col min="14585" max="14585" width="35.5703125" style="365" customWidth="1"/>
    <col min="14586" max="14587" width="12.28515625" style="365" customWidth="1"/>
    <col min="14588" max="14588" width="12.7109375" style="365" customWidth="1"/>
    <col min="14589" max="14589" width="3.85546875" style="365" customWidth="1"/>
    <col min="14590" max="14590" width="18.28515625" style="365" customWidth="1"/>
    <col min="14591" max="14591" width="10.7109375" style="365" customWidth="1"/>
    <col min="14592" max="14592" width="0" style="365" hidden="1" customWidth="1"/>
    <col min="14593" max="14840" width="9.140625" style="365"/>
    <col min="14841" max="14841" width="35.5703125" style="365" customWidth="1"/>
    <col min="14842" max="14843" width="12.28515625" style="365" customWidth="1"/>
    <col min="14844" max="14844" width="12.7109375" style="365" customWidth="1"/>
    <col min="14845" max="14845" width="3.85546875" style="365" customWidth="1"/>
    <col min="14846" max="14846" width="18.28515625" style="365" customWidth="1"/>
    <col min="14847" max="14847" width="10.7109375" style="365" customWidth="1"/>
    <col min="14848" max="14848" width="0" style="365" hidden="1" customWidth="1"/>
    <col min="14849" max="15096" width="9.140625" style="365"/>
    <col min="15097" max="15097" width="35.5703125" style="365" customWidth="1"/>
    <col min="15098" max="15099" width="12.28515625" style="365" customWidth="1"/>
    <col min="15100" max="15100" width="12.7109375" style="365" customWidth="1"/>
    <col min="15101" max="15101" width="3.85546875" style="365" customWidth="1"/>
    <col min="15102" max="15102" width="18.28515625" style="365" customWidth="1"/>
    <col min="15103" max="15103" width="10.7109375" style="365" customWidth="1"/>
    <col min="15104" max="15104" width="0" style="365" hidden="1" customWidth="1"/>
    <col min="15105" max="15352" width="9.140625" style="365"/>
    <col min="15353" max="15353" width="35.5703125" style="365" customWidth="1"/>
    <col min="15354" max="15355" width="12.28515625" style="365" customWidth="1"/>
    <col min="15356" max="15356" width="12.7109375" style="365" customWidth="1"/>
    <col min="15357" max="15357" width="3.85546875" style="365" customWidth="1"/>
    <col min="15358" max="15358" width="18.28515625" style="365" customWidth="1"/>
    <col min="15359" max="15359" width="10.7109375" style="365" customWidth="1"/>
    <col min="15360" max="15360" width="0" style="365" hidden="1" customWidth="1"/>
    <col min="15361" max="15608" width="9.140625" style="365"/>
    <col min="15609" max="15609" width="35.5703125" style="365" customWidth="1"/>
    <col min="15610" max="15611" width="12.28515625" style="365" customWidth="1"/>
    <col min="15612" max="15612" width="12.7109375" style="365" customWidth="1"/>
    <col min="15613" max="15613" width="3.85546875" style="365" customWidth="1"/>
    <col min="15614" max="15614" width="18.28515625" style="365" customWidth="1"/>
    <col min="15615" max="15615" width="10.7109375" style="365" customWidth="1"/>
    <col min="15616" max="15616" width="0" style="365" hidden="1" customWidth="1"/>
    <col min="15617" max="15864" width="9.140625" style="365"/>
    <col min="15865" max="15865" width="35.5703125" style="365" customWidth="1"/>
    <col min="15866" max="15867" width="12.28515625" style="365" customWidth="1"/>
    <col min="15868" max="15868" width="12.7109375" style="365" customWidth="1"/>
    <col min="15869" max="15869" width="3.85546875" style="365" customWidth="1"/>
    <col min="15870" max="15870" width="18.28515625" style="365" customWidth="1"/>
    <col min="15871" max="15871" width="10.7109375" style="365" customWidth="1"/>
    <col min="15872" max="15872" width="0" style="365" hidden="1" customWidth="1"/>
    <col min="15873" max="16120" width="9.140625" style="365"/>
    <col min="16121" max="16121" width="35.5703125" style="365" customWidth="1"/>
    <col min="16122" max="16123" width="12.28515625" style="365" customWidth="1"/>
    <col min="16124" max="16124" width="12.7109375" style="365" customWidth="1"/>
    <col min="16125" max="16125" width="3.85546875" style="365" customWidth="1"/>
    <col min="16126" max="16126" width="18.28515625" style="365" customWidth="1"/>
    <col min="16127" max="16127" width="10.7109375" style="365" customWidth="1"/>
    <col min="16128" max="16128" width="0" style="365" hidden="1" customWidth="1"/>
    <col min="16129" max="16384" width="9.140625" style="365"/>
  </cols>
  <sheetData>
    <row r="1" spans="1:2" ht="24" x14ac:dyDescent="0.55000000000000004">
      <c r="A1" s="549" t="s">
        <v>1647</v>
      </c>
      <c r="B1" s="549"/>
    </row>
    <row r="2" spans="1:2" ht="24" x14ac:dyDescent="0.55000000000000004">
      <c r="A2" s="549" t="s">
        <v>1648</v>
      </c>
      <c r="B2" s="549"/>
    </row>
    <row r="3" spans="1:2" ht="24" x14ac:dyDescent="0.55000000000000004">
      <c r="A3" s="550" t="s">
        <v>236</v>
      </c>
      <c r="B3" s="550"/>
    </row>
    <row r="4" spans="1:2" x14ac:dyDescent="0.5">
      <c r="A4" s="470" t="s">
        <v>110</v>
      </c>
      <c r="B4" s="471" t="s">
        <v>1649</v>
      </c>
    </row>
    <row r="5" spans="1:2" x14ac:dyDescent="0.5">
      <c r="A5" s="462" t="s">
        <v>1650</v>
      </c>
      <c r="B5" s="469">
        <f>B6+B36+B46</f>
        <v>27643774.630000003</v>
      </c>
    </row>
    <row r="6" spans="1:2" x14ac:dyDescent="0.5">
      <c r="A6" s="464" t="s">
        <v>1651</v>
      </c>
      <c r="B6" s="468">
        <f>B7+B11+B28+B31</f>
        <v>2004897.79</v>
      </c>
    </row>
    <row r="7" spans="1:2" x14ac:dyDescent="0.5">
      <c r="A7" s="451" t="s">
        <v>1632</v>
      </c>
      <c r="B7" s="465">
        <f>SUM(B8:B10)</f>
        <v>961869.2</v>
      </c>
    </row>
    <row r="8" spans="1:2" x14ac:dyDescent="0.5">
      <c r="A8" s="452" t="s">
        <v>1611</v>
      </c>
      <c r="B8" s="453">
        <f>[10]ทะเบียนรายรับ!$D$449</f>
        <v>784804</v>
      </c>
    </row>
    <row r="9" spans="1:2" x14ac:dyDescent="0.5">
      <c r="A9" s="452" t="s">
        <v>1612</v>
      </c>
      <c r="B9" s="453">
        <f>[10]ทะเบียนรายรับ!$E$449</f>
        <v>47914.19999999999</v>
      </c>
    </row>
    <row r="10" spans="1:2" x14ac:dyDescent="0.5">
      <c r="A10" s="452" t="s">
        <v>1613</v>
      </c>
      <c r="B10" s="453">
        <f>[10]ทะเบียนรายรับ!$F$449</f>
        <v>129151</v>
      </c>
    </row>
    <row r="11" spans="1:2" x14ac:dyDescent="0.5">
      <c r="A11" s="451" t="s">
        <v>1633</v>
      </c>
      <c r="B11" s="466">
        <f>SUM(B12:B27)</f>
        <v>557854.75</v>
      </c>
    </row>
    <row r="12" spans="1:2" x14ac:dyDescent="0.5">
      <c r="A12" s="452" t="s">
        <v>1614</v>
      </c>
      <c r="B12" s="453">
        <f>[10]ทะเบียนรายรับ!$J$449</f>
        <v>2153.4</v>
      </c>
    </row>
    <row r="13" spans="1:2" x14ac:dyDescent="0.5">
      <c r="A13" s="452" t="s">
        <v>1652</v>
      </c>
      <c r="B13" s="453">
        <f>[10]ทะเบียนรายรับ!$K$449</f>
        <v>720</v>
      </c>
    </row>
    <row r="14" spans="1:2" x14ac:dyDescent="0.5">
      <c r="A14" s="452" t="s">
        <v>1615</v>
      </c>
      <c r="B14" s="453">
        <f>[10]ทะเบียนรายรับ!$L$449</f>
        <v>4176.3500000000004</v>
      </c>
    </row>
    <row r="15" spans="1:2" x14ac:dyDescent="0.5">
      <c r="A15" s="452" t="s">
        <v>1616</v>
      </c>
      <c r="B15" s="453">
        <f>[10]ทะเบียนรายรับ!$M$449</f>
        <v>491400</v>
      </c>
    </row>
    <row r="16" spans="1:2" x14ac:dyDescent="0.5">
      <c r="A16" s="452" t="s">
        <v>1617</v>
      </c>
      <c r="B16" s="453">
        <f>[10]ทะเบียนรายรับ!$O$449</f>
        <v>300</v>
      </c>
    </row>
    <row r="17" spans="1:2" x14ac:dyDescent="0.5">
      <c r="A17" s="452" t="s">
        <v>1618</v>
      </c>
      <c r="B17" s="453">
        <f>[10]ทะเบียนรายรับ!$P$449</f>
        <v>2000</v>
      </c>
    </row>
    <row r="18" spans="1:2" x14ac:dyDescent="0.5">
      <c r="A18" s="452" t="s">
        <v>1653</v>
      </c>
      <c r="B18" s="453">
        <f>[10]ทะเบียนรายรับ!$Q$449</f>
        <v>2135</v>
      </c>
    </row>
    <row r="19" spans="1:2" x14ac:dyDescent="0.5">
      <c r="A19" s="452" t="s">
        <v>1619</v>
      </c>
      <c r="B19" s="453">
        <f>[10]ทะเบียนรายรับ!$R$449</f>
        <v>7250</v>
      </c>
    </row>
    <row r="20" spans="1:2" x14ac:dyDescent="0.5">
      <c r="A20" s="452" t="s">
        <v>1654</v>
      </c>
      <c r="B20" s="453">
        <f>[10]ทะเบียนรายรับ!$T$449</f>
        <v>6960</v>
      </c>
    </row>
    <row r="21" spans="1:2" x14ac:dyDescent="0.5">
      <c r="A21" s="452" t="s">
        <v>1655</v>
      </c>
      <c r="B21" s="453">
        <f>[10]ทะเบียนรายรับ!$U$449</f>
        <v>660</v>
      </c>
    </row>
    <row r="22" spans="1:2" x14ac:dyDescent="0.5">
      <c r="A22" s="452" t="s">
        <v>1620</v>
      </c>
      <c r="B22" s="453">
        <f>[10]ทะเบียนรายรับ!$X$449</f>
        <v>2000</v>
      </c>
    </row>
    <row r="23" spans="1:2" x14ac:dyDescent="0.5">
      <c r="A23" s="452" t="s">
        <v>1621</v>
      </c>
      <c r="B23" s="453">
        <f>[10]ทะเบียนรายรับ!$V$449</f>
        <v>20950</v>
      </c>
    </row>
    <row r="24" spans="1:2" x14ac:dyDescent="0.5">
      <c r="A24" s="452" t="s">
        <v>1656</v>
      </c>
      <c r="B24" s="453">
        <f>[10]ทะเบียนรายรับ!$W$449</f>
        <v>3000</v>
      </c>
    </row>
    <row r="25" spans="1:2" x14ac:dyDescent="0.5">
      <c r="A25" s="452" t="s">
        <v>1615</v>
      </c>
      <c r="B25" s="453">
        <f>[10]ทะเบียนรายรับ!$Y$449</f>
        <v>1410</v>
      </c>
    </row>
    <row r="26" spans="1:2" x14ac:dyDescent="0.5">
      <c r="A26" s="452" t="s">
        <v>1657</v>
      </c>
      <c r="B26" s="453">
        <f>[10]ทะเบียนรายรับ!$Z$449</f>
        <v>9740</v>
      </c>
    </row>
    <row r="27" spans="1:2" x14ac:dyDescent="0.5">
      <c r="A27" s="452" t="s">
        <v>1658</v>
      </c>
      <c r="B27" s="453">
        <f>[10]ทะเบียนรายรับ!$AA$449</f>
        <v>3000</v>
      </c>
    </row>
    <row r="28" spans="1:2" x14ac:dyDescent="0.5">
      <c r="A28" s="455" t="s">
        <v>1634</v>
      </c>
      <c r="B28" s="466">
        <f>SUM(B30)</f>
        <v>424113.83999999997</v>
      </c>
    </row>
    <row r="29" spans="1:2" x14ac:dyDescent="0.5">
      <c r="A29" s="450" t="s">
        <v>1659</v>
      </c>
      <c r="B29" s="453"/>
    </row>
    <row r="30" spans="1:2" x14ac:dyDescent="0.5">
      <c r="A30" s="450" t="s">
        <v>1622</v>
      </c>
      <c r="B30" s="453">
        <f>[10]ทะเบียนรายรับ!$AD$449</f>
        <v>424113.83999999997</v>
      </c>
    </row>
    <row r="31" spans="1:2" x14ac:dyDescent="0.5">
      <c r="A31" s="455" t="s">
        <v>1635</v>
      </c>
      <c r="B31" s="466">
        <f>SUM(B32:B35)</f>
        <v>61060</v>
      </c>
    </row>
    <row r="32" spans="1:2" x14ac:dyDescent="0.5">
      <c r="A32" s="450" t="s">
        <v>1660</v>
      </c>
      <c r="B32" s="453">
        <f>[10]ทะเบียนรายรับ!$AI$449</f>
        <v>4400</v>
      </c>
    </row>
    <row r="33" spans="1:2" x14ac:dyDescent="0.5">
      <c r="A33" s="450" t="s">
        <v>1661</v>
      </c>
      <c r="B33" s="453">
        <f>[10]ทะเบียนรายรับ!$AJ$449</f>
        <v>14100</v>
      </c>
    </row>
    <row r="34" spans="1:2" x14ac:dyDescent="0.5">
      <c r="A34" s="450" t="s">
        <v>1662</v>
      </c>
      <c r="B34" s="453">
        <f>[10]ทะเบียนรายรับ!$AK$449</f>
        <v>0</v>
      </c>
    </row>
    <row r="35" spans="1:2" x14ac:dyDescent="0.5">
      <c r="A35" s="450" t="s">
        <v>1623</v>
      </c>
      <c r="B35" s="453">
        <f>[10]ทะเบียนรายรับ!$AL$449</f>
        <v>42560</v>
      </c>
    </row>
    <row r="36" spans="1:2" x14ac:dyDescent="0.5">
      <c r="A36" s="467" t="s">
        <v>1663</v>
      </c>
      <c r="B36" s="466">
        <f>SUM(B38:B45)</f>
        <v>18607944.840000004</v>
      </c>
    </row>
    <row r="37" spans="1:2" x14ac:dyDescent="0.5">
      <c r="A37" s="451" t="s">
        <v>1636</v>
      </c>
      <c r="B37" s="453"/>
    </row>
    <row r="38" spans="1:2" x14ac:dyDescent="0.5">
      <c r="A38" s="452" t="s">
        <v>1624</v>
      </c>
      <c r="B38" s="453">
        <f>[10]ทะเบียนรายรับ!$AP$449</f>
        <v>7080782.4000000004</v>
      </c>
    </row>
    <row r="39" spans="1:2" x14ac:dyDescent="0.5">
      <c r="A39" s="452" t="s">
        <v>1625</v>
      </c>
      <c r="B39" s="453">
        <f>[10]ทะเบียนรายรับ!$AQ$449</f>
        <v>2522162.66</v>
      </c>
    </row>
    <row r="40" spans="1:2" x14ac:dyDescent="0.5">
      <c r="A40" s="452" t="s">
        <v>1626</v>
      </c>
      <c r="B40" s="453">
        <f>[10]ทะเบียนรายรับ!$AR$449</f>
        <v>332080.06999999995</v>
      </c>
    </row>
    <row r="41" spans="1:2" x14ac:dyDescent="0.5">
      <c r="A41" s="452" t="s">
        <v>1627</v>
      </c>
      <c r="B41" s="453">
        <f>[10]ทะเบียนรายรับ!$AS$449</f>
        <v>993949.06</v>
      </c>
    </row>
    <row r="42" spans="1:2" x14ac:dyDescent="0.5">
      <c r="A42" s="452" t="s">
        <v>1628</v>
      </c>
      <c r="B42" s="453">
        <f>[10]ทะเบียนรายรับ!$AT$449</f>
        <v>1351967.7100000002</v>
      </c>
    </row>
    <row r="43" spans="1:2" x14ac:dyDescent="0.5">
      <c r="A43" s="452" t="s">
        <v>1629</v>
      </c>
      <c r="B43" s="453">
        <f>[10]ทะเบียนรายรับ!$AU$449</f>
        <v>34963.040000000001</v>
      </c>
    </row>
    <row r="44" spans="1:2" x14ac:dyDescent="0.5">
      <c r="A44" s="452" t="s">
        <v>1630</v>
      </c>
      <c r="B44" s="453">
        <f>[10]ทะเบียนรายรับ!$AV$449</f>
        <v>77948.899999999994</v>
      </c>
    </row>
    <row r="45" spans="1:2" x14ac:dyDescent="0.5">
      <c r="A45" s="452" t="s">
        <v>1631</v>
      </c>
      <c r="B45" s="453">
        <f>[10]ทะเบียนรายรับ!$AW$449</f>
        <v>6214091</v>
      </c>
    </row>
    <row r="46" spans="1:2" x14ac:dyDescent="0.5">
      <c r="A46" s="467" t="s">
        <v>1664</v>
      </c>
      <c r="B46" s="466">
        <f>SUM(B48)</f>
        <v>7030932</v>
      </c>
    </row>
    <row r="47" spans="1:2" x14ac:dyDescent="0.5">
      <c r="A47" s="455" t="s">
        <v>1637</v>
      </c>
      <c r="B47" s="453"/>
    </row>
    <row r="48" spans="1:2" x14ac:dyDescent="0.5">
      <c r="A48" s="450" t="s">
        <v>1665</v>
      </c>
      <c r="B48" s="453">
        <f>[10]ทะเบียนรายรับ!$BA$449</f>
        <v>7030932</v>
      </c>
    </row>
    <row r="49" spans="1:4" x14ac:dyDescent="0.5">
      <c r="A49" s="474" t="s">
        <v>1666</v>
      </c>
      <c r="B49" s="463"/>
    </row>
    <row r="50" spans="1:4" x14ac:dyDescent="0.5">
      <c r="A50" s="455" t="s">
        <v>1667</v>
      </c>
      <c r="B50" s="475">
        <f>B52+B58</f>
        <v>13060105</v>
      </c>
    </row>
    <row r="51" spans="1:4" x14ac:dyDescent="0.5">
      <c r="A51" s="455" t="s">
        <v>1668</v>
      </c>
      <c r="B51" s="454"/>
    </row>
    <row r="52" spans="1:4" x14ac:dyDescent="0.5">
      <c r="A52" s="450" t="s">
        <v>1669</v>
      </c>
      <c r="B52" s="473">
        <f>SUM(B53:B57)</f>
        <v>753905</v>
      </c>
    </row>
    <row r="53" spans="1:4" x14ac:dyDescent="0.5">
      <c r="A53" s="450" t="s">
        <v>1679</v>
      </c>
      <c r="B53" s="454">
        <v>300000</v>
      </c>
    </row>
    <row r="54" spans="1:4" x14ac:dyDescent="0.5">
      <c r="A54" s="450" t="s">
        <v>1680</v>
      </c>
      <c r="B54" s="454">
        <v>90000</v>
      </c>
    </row>
    <row r="55" spans="1:4" x14ac:dyDescent="0.5">
      <c r="A55" s="450" t="s">
        <v>1670</v>
      </c>
      <c r="B55" s="454">
        <v>4230</v>
      </c>
    </row>
    <row r="56" spans="1:4" x14ac:dyDescent="0.5">
      <c r="A56" s="450" t="s">
        <v>1672</v>
      </c>
      <c r="B56" s="454">
        <f>4800+4800+7187+4597+6534</f>
        <v>27918</v>
      </c>
    </row>
    <row r="57" spans="1:4" x14ac:dyDescent="0.5">
      <c r="A57" s="450" t="s">
        <v>1671</v>
      </c>
      <c r="B57" s="454">
        <f>115922+164835+51000</f>
        <v>331757</v>
      </c>
    </row>
    <row r="58" spans="1:4" x14ac:dyDescent="0.5">
      <c r="A58" s="450" t="s">
        <v>1673</v>
      </c>
      <c r="B58" s="473">
        <f>SUM(B59:B64)</f>
        <v>12306200</v>
      </c>
    </row>
    <row r="59" spans="1:4" x14ac:dyDescent="0.5">
      <c r="A59" s="450" t="s">
        <v>1674</v>
      </c>
      <c r="B59" s="454">
        <f>2955600+2872200+83400</f>
        <v>5911200</v>
      </c>
    </row>
    <row r="60" spans="1:4" x14ac:dyDescent="0.5">
      <c r="A60" s="450" t="s">
        <v>1675</v>
      </c>
      <c r="B60" s="454">
        <f>387000+247500+211500</f>
        <v>846000</v>
      </c>
      <c r="D60" s="395"/>
    </row>
    <row r="61" spans="1:4" x14ac:dyDescent="0.5">
      <c r="A61" s="450" t="s">
        <v>1688</v>
      </c>
      <c r="B61" s="454">
        <v>21000</v>
      </c>
    </row>
    <row r="62" spans="1:4" x14ac:dyDescent="0.5">
      <c r="A62" s="450" t="s">
        <v>1676</v>
      </c>
      <c r="B62" s="454">
        <v>3127300</v>
      </c>
    </row>
    <row r="63" spans="1:4" x14ac:dyDescent="0.5">
      <c r="A63" s="450" t="s">
        <v>1682</v>
      </c>
      <c r="B63" s="454">
        <v>1513700</v>
      </c>
    </row>
    <row r="64" spans="1:4" x14ac:dyDescent="0.5">
      <c r="A64" s="450" t="s">
        <v>1681</v>
      </c>
      <c r="B64" s="454">
        <v>887000</v>
      </c>
    </row>
    <row r="65" spans="1:2" x14ac:dyDescent="0.5">
      <c r="A65" s="455" t="s">
        <v>1683</v>
      </c>
      <c r="B65" s="473">
        <f>SUM(B66:B67)</f>
        <v>297000</v>
      </c>
    </row>
    <row r="66" spans="1:2" x14ac:dyDescent="0.5">
      <c r="A66" s="450" t="s">
        <v>1687</v>
      </c>
      <c r="B66" s="454">
        <v>200000</v>
      </c>
    </row>
    <row r="67" spans="1:2" x14ac:dyDescent="0.5">
      <c r="A67" s="450" t="s">
        <v>1687</v>
      </c>
      <c r="B67" s="454">
        <v>97000</v>
      </c>
    </row>
    <row r="68" spans="1:2" x14ac:dyDescent="0.5">
      <c r="A68" s="455" t="s">
        <v>1684</v>
      </c>
      <c r="B68" s="473">
        <f>SUM(B69)</f>
        <v>145759.5</v>
      </c>
    </row>
    <row r="69" spans="1:2" x14ac:dyDescent="0.5">
      <c r="A69" s="450" t="s">
        <v>1685</v>
      </c>
      <c r="B69" s="454">
        <f>145759.5</f>
        <v>145759.5</v>
      </c>
    </row>
    <row r="70" spans="1:2" ht="22.5" thickBot="1" x14ac:dyDescent="0.55000000000000004">
      <c r="A70" s="456" t="s">
        <v>1686</v>
      </c>
      <c r="B70" s="457">
        <f>B50+B65+B68</f>
        <v>13502864.5</v>
      </c>
    </row>
    <row r="71" spans="1:2" ht="24.75" thickTop="1" x14ac:dyDescent="0.55000000000000004">
      <c r="A71" s="549" t="s">
        <v>1647</v>
      </c>
      <c r="B71" s="549"/>
    </row>
    <row r="72" spans="1:2" ht="24" x14ac:dyDescent="0.55000000000000004">
      <c r="A72" s="549" t="s">
        <v>1648</v>
      </c>
      <c r="B72" s="549"/>
    </row>
    <row r="73" spans="1:2" ht="24" x14ac:dyDescent="0.55000000000000004">
      <c r="A73" s="550" t="s">
        <v>236</v>
      </c>
      <c r="B73" s="550"/>
    </row>
    <row r="74" spans="1:2" x14ac:dyDescent="0.5">
      <c r="A74" s="470" t="s">
        <v>110</v>
      </c>
      <c r="B74" s="471" t="s">
        <v>1677</v>
      </c>
    </row>
    <row r="75" spans="1:2" x14ac:dyDescent="0.5">
      <c r="A75" s="462" t="s">
        <v>1701</v>
      </c>
      <c r="B75" s="469">
        <f>B76+B86</f>
        <v>23013575.260000002</v>
      </c>
    </row>
    <row r="76" spans="1:2" x14ac:dyDescent="0.5">
      <c r="A76" s="464" t="s">
        <v>1678</v>
      </c>
      <c r="B76" s="477">
        <f>SUM(B77:B85)</f>
        <v>21197815.260000002</v>
      </c>
    </row>
    <row r="77" spans="1:2" x14ac:dyDescent="0.5">
      <c r="A77" s="452" t="s">
        <v>1689</v>
      </c>
      <c r="B77" s="476">
        <f>[8]รับจ่าย!$BP$45</f>
        <v>758657.45</v>
      </c>
    </row>
    <row r="78" spans="1:2" x14ac:dyDescent="0.5">
      <c r="A78" s="452" t="s">
        <v>1690</v>
      </c>
      <c r="B78" s="476">
        <f>[8]รับจ่าย!$BP$46</f>
        <v>2240131</v>
      </c>
    </row>
    <row r="79" spans="1:2" x14ac:dyDescent="0.5">
      <c r="A79" s="452" t="s">
        <v>1691</v>
      </c>
      <c r="B79" s="476">
        <f>[8]รับจ่าย!$BP$47</f>
        <v>5397874</v>
      </c>
    </row>
    <row r="80" spans="1:2" x14ac:dyDescent="0.5">
      <c r="A80" s="452" t="s">
        <v>1692</v>
      </c>
      <c r="B80" s="476">
        <f>[8]รับจ่าย!$BP$48</f>
        <v>1456803.5</v>
      </c>
    </row>
    <row r="81" spans="1:2" x14ac:dyDescent="0.5">
      <c r="A81" s="452" t="s">
        <v>1693</v>
      </c>
      <c r="B81" s="476">
        <f>[8]รับจ่าย!$BP$49</f>
        <v>5720028.5299999993</v>
      </c>
    </row>
    <row r="82" spans="1:2" x14ac:dyDescent="0.5">
      <c r="A82" s="452" t="s">
        <v>1694</v>
      </c>
      <c r="B82" s="476">
        <f>[8]รับจ่าย!$BP$50</f>
        <v>1542485.4699999997</v>
      </c>
    </row>
    <row r="83" spans="1:2" x14ac:dyDescent="0.5">
      <c r="A83" s="452" t="s">
        <v>1695</v>
      </c>
      <c r="B83" s="453">
        <f>[8]รับจ่าย!$BP$51</f>
        <v>317597.35000000003</v>
      </c>
    </row>
    <row r="84" spans="1:2" x14ac:dyDescent="0.5">
      <c r="A84" s="452" t="s">
        <v>1696</v>
      </c>
      <c r="B84" s="453">
        <f>[8]รับจ่าย!$BP$55</f>
        <v>2995350</v>
      </c>
    </row>
    <row r="85" spans="1:2" x14ac:dyDescent="0.5">
      <c r="A85" s="452" t="s">
        <v>1697</v>
      </c>
      <c r="B85" s="453">
        <f>[8]รับจ่าย!$BP$54</f>
        <v>768887.96</v>
      </c>
    </row>
    <row r="86" spans="1:2" x14ac:dyDescent="0.5">
      <c r="A86" s="451" t="s">
        <v>1698</v>
      </c>
      <c r="B86" s="466">
        <f>SUM(B87:B88)</f>
        <v>1815760</v>
      </c>
    </row>
    <row r="87" spans="1:2" x14ac:dyDescent="0.5">
      <c r="A87" s="452" t="s">
        <v>1699</v>
      </c>
      <c r="B87" s="453">
        <f>[8]รับจ่าย!$BP$52</f>
        <v>449970</v>
      </c>
    </row>
    <row r="88" spans="1:2" x14ac:dyDescent="0.5">
      <c r="A88" s="452" t="s">
        <v>1700</v>
      </c>
      <c r="B88" s="453">
        <f>[8]รับจ่าย!$BP$53</f>
        <v>1365790</v>
      </c>
    </row>
    <row r="89" spans="1:2" x14ac:dyDescent="0.5">
      <c r="A89" s="474" t="s">
        <v>1666</v>
      </c>
      <c r="B89" s="463"/>
    </row>
    <row r="90" spans="1:2" x14ac:dyDescent="0.5">
      <c r="A90" s="451" t="s">
        <v>87</v>
      </c>
      <c r="B90" s="453"/>
    </row>
    <row r="91" spans="1:2" x14ac:dyDescent="0.5">
      <c r="A91" s="452" t="s">
        <v>1702</v>
      </c>
      <c r="B91" s="453">
        <f>หมายเหตุ8.1!F7</f>
        <v>321000</v>
      </c>
    </row>
    <row r="92" spans="1:2" x14ac:dyDescent="0.5">
      <c r="A92" s="452" t="s">
        <v>1703</v>
      </c>
      <c r="B92" s="453">
        <f>หมายเหตุ8.1!F8</f>
        <v>524800</v>
      </c>
    </row>
    <row r="93" spans="1:2" x14ac:dyDescent="0.5">
      <c r="A93" s="452" t="s">
        <v>1704</v>
      </c>
      <c r="B93" s="453">
        <f>หมายเหตุ8.1!F9</f>
        <v>231500</v>
      </c>
    </row>
    <row r="94" spans="1:2" x14ac:dyDescent="0.5">
      <c r="A94" s="452" t="s">
        <v>1705</v>
      </c>
      <c r="B94" s="453">
        <f>หมายเหตุ8.1!F10</f>
        <v>55000</v>
      </c>
    </row>
    <row r="95" spans="1:2" x14ac:dyDescent="0.5">
      <c r="A95" s="452" t="s">
        <v>1706</v>
      </c>
      <c r="B95" s="453">
        <f>หมายเหตุ8.1!F11</f>
        <v>40000</v>
      </c>
    </row>
    <row r="96" spans="1:2" x14ac:dyDescent="0.5">
      <c r="A96" s="452" t="s">
        <v>1707</v>
      </c>
      <c r="B96" s="453">
        <f>หมายเหตุ8.1!F12</f>
        <v>310000</v>
      </c>
    </row>
    <row r="97" spans="1:2" x14ac:dyDescent="0.5">
      <c r="A97" s="452" t="s">
        <v>1708</v>
      </c>
      <c r="B97" s="453">
        <f>หมายเหตุ8.1!F13</f>
        <v>186000</v>
      </c>
    </row>
    <row r="98" spans="1:2" x14ac:dyDescent="0.5">
      <c r="A98" s="452" t="s">
        <v>1709</v>
      </c>
      <c r="B98" s="453">
        <f>หมายเหตุ8.1!F14+หมายเหตุ8.1!F16+หมายเหตุ8.1!F17+หมายเหตุ8.1!F18</f>
        <v>1215443</v>
      </c>
    </row>
    <row r="99" spans="1:2" x14ac:dyDescent="0.5">
      <c r="A99" s="452"/>
      <c r="B99" s="453"/>
    </row>
    <row r="100" spans="1:2" x14ac:dyDescent="0.5">
      <c r="A100" s="478" t="s">
        <v>1712</v>
      </c>
      <c r="B100" s="466">
        <f>SUM(B91:B98)</f>
        <v>2883743</v>
      </c>
    </row>
    <row r="101" spans="1:2" x14ac:dyDescent="0.5">
      <c r="A101" s="451" t="s">
        <v>1710</v>
      </c>
      <c r="B101" s="453"/>
    </row>
    <row r="102" spans="1:2" x14ac:dyDescent="0.5">
      <c r="A102" s="452" t="s">
        <v>1600</v>
      </c>
      <c r="B102" s="453">
        <f>หมายเหตุ8.1!F32</f>
        <v>999000</v>
      </c>
    </row>
    <row r="103" spans="1:2" x14ac:dyDescent="0.5">
      <c r="A103" s="452"/>
      <c r="B103" s="453"/>
    </row>
    <row r="104" spans="1:2" x14ac:dyDescent="0.5">
      <c r="A104" s="474" t="s">
        <v>1711</v>
      </c>
      <c r="B104" s="466">
        <f>SUM(B102:B103)</f>
        <v>999000</v>
      </c>
    </row>
    <row r="105" spans="1:2" x14ac:dyDescent="0.5">
      <c r="A105" s="472"/>
      <c r="B105" s="475"/>
    </row>
    <row r="106" spans="1:2" x14ac:dyDescent="0.5">
      <c r="A106" s="455" t="s">
        <v>1667</v>
      </c>
      <c r="B106" s="475">
        <f>B108+B114</f>
        <v>13059518</v>
      </c>
    </row>
    <row r="107" spans="1:2" x14ac:dyDescent="0.5">
      <c r="A107" s="455" t="s">
        <v>1668</v>
      </c>
      <c r="B107" s="454"/>
    </row>
    <row r="108" spans="1:2" x14ac:dyDescent="0.5">
      <c r="A108" s="450" t="s">
        <v>1669</v>
      </c>
      <c r="B108" s="473">
        <f>SUM(B109:B113)</f>
        <v>753318</v>
      </c>
    </row>
    <row r="109" spans="1:2" x14ac:dyDescent="0.5">
      <c r="A109" s="450" t="s">
        <v>1679</v>
      </c>
      <c r="B109" s="454">
        <v>300000</v>
      </c>
    </row>
    <row r="110" spans="1:2" x14ac:dyDescent="0.5">
      <c r="A110" s="450" t="s">
        <v>1680</v>
      </c>
      <c r="B110" s="454">
        <v>90000</v>
      </c>
    </row>
    <row r="111" spans="1:2" x14ac:dyDescent="0.5">
      <c r="A111" s="450" t="s">
        <v>1670</v>
      </c>
      <c r="B111" s="454">
        <v>4230</v>
      </c>
    </row>
    <row r="112" spans="1:2" x14ac:dyDescent="0.5">
      <c r="A112" s="450" t="s">
        <v>1672</v>
      </c>
      <c r="B112" s="454">
        <f>4800+4800+7187+4597+6534-587</f>
        <v>27331</v>
      </c>
    </row>
    <row r="113" spans="1:4" x14ac:dyDescent="0.5">
      <c r="A113" s="450" t="s">
        <v>1671</v>
      </c>
      <c r="B113" s="454">
        <f>115922+164835+51000</f>
        <v>331757</v>
      </c>
    </row>
    <row r="114" spans="1:4" x14ac:dyDescent="0.5">
      <c r="A114" s="450" t="s">
        <v>1673</v>
      </c>
      <c r="B114" s="473">
        <f>SUM(B115:B120)</f>
        <v>12306200</v>
      </c>
    </row>
    <row r="115" spans="1:4" x14ac:dyDescent="0.5">
      <c r="A115" s="450" t="s">
        <v>1674</v>
      </c>
      <c r="B115" s="454">
        <f>2955600+2872200+83400</f>
        <v>5911200</v>
      </c>
    </row>
    <row r="116" spans="1:4" x14ac:dyDescent="0.5">
      <c r="A116" s="450" t="s">
        <v>1675</v>
      </c>
      <c r="B116" s="454">
        <f>387000+247500+211500</f>
        <v>846000</v>
      </c>
      <c r="D116" s="395"/>
    </row>
    <row r="117" spans="1:4" x14ac:dyDescent="0.5">
      <c r="A117" s="450" t="s">
        <v>1688</v>
      </c>
      <c r="B117" s="454">
        <v>21000</v>
      </c>
    </row>
    <row r="118" spans="1:4" x14ac:dyDescent="0.5">
      <c r="A118" s="450" t="s">
        <v>1676</v>
      </c>
      <c r="B118" s="454">
        <v>3127300</v>
      </c>
    </row>
    <row r="119" spans="1:4" x14ac:dyDescent="0.5">
      <c r="A119" s="450" t="s">
        <v>1682</v>
      </c>
      <c r="B119" s="454">
        <v>1513700</v>
      </c>
    </row>
    <row r="120" spans="1:4" x14ac:dyDescent="0.5">
      <c r="A120" s="450" t="s">
        <v>1681</v>
      </c>
      <c r="B120" s="454">
        <v>887000</v>
      </c>
    </row>
    <row r="121" spans="1:4" x14ac:dyDescent="0.5">
      <c r="A121" s="455" t="s">
        <v>1683</v>
      </c>
      <c r="B121" s="473">
        <f>SUM(B122)</f>
        <v>199000</v>
      </c>
    </row>
    <row r="122" spans="1:4" x14ac:dyDescent="0.5">
      <c r="A122" s="450" t="s">
        <v>1687</v>
      </c>
      <c r="B122" s="454">
        <v>199000</v>
      </c>
    </row>
    <row r="123" spans="1:4" x14ac:dyDescent="0.5">
      <c r="A123" s="455" t="s">
        <v>1684</v>
      </c>
      <c r="B123" s="473">
        <f>SUM(B124)</f>
        <v>144015.5</v>
      </c>
    </row>
    <row r="124" spans="1:4" x14ac:dyDescent="0.5">
      <c r="A124" s="450" t="s">
        <v>1685</v>
      </c>
      <c r="B124" s="454">
        <v>144015.5</v>
      </c>
    </row>
    <row r="125" spans="1:4" ht="22.5" thickBot="1" x14ac:dyDescent="0.55000000000000004">
      <c r="A125" s="456" t="s">
        <v>1713</v>
      </c>
      <c r="B125" s="457">
        <f>B106+B121+B123</f>
        <v>13402533.5</v>
      </c>
    </row>
    <row r="126" spans="1:4" ht="22.5" thickTop="1" x14ac:dyDescent="0.5"/>
  </sheetData>
  <mergeCells count="6">
    <mergeCell ref="A71:B71"/>
    <mergeCell ref="A72:B72"/>
    <mergeCell ref="A73:B73"/>
    <mergeCell ref="A1:B1"/>
    <mergeCell ref="A2:B2"/>
    <mergeCell ref="A3:B3"/>
  </mergeCells>
  <pageMargins left="0.83" right="0.11811023622047245" top="0.64" bottom="0.55118110236220474" header="0.88" footer="0.59055118110236227"/>
  <pageSetup paperSize="9" orientation="portrait" horizontalDpi="300" verticalDpi="300" r:id="rId1"/>
  <headerFooter scaleWithDoc="0"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7"/>
  <sheetViews>
    <sheetView tabSelected="1" topLeftCell="A1502" workbookViewId="0">
      <selection activeCell="M1513" sqref="M1513"/>
    </sheetView>
  </sheetViews>
  <sheetFormatPr defaultRowHeight="19.5" x14ac:dyDescent="0.3"/>
  <cols>
    <col min="1" max="1" width="5.5703125" style="2" customWidth="1"/>
    <col min="2" max="2" width="16.140625" style="2" customWidth="1"/>
    <col min="3" max="3" width="43.5703125" style="2" customWidth="1"/>
    <col min="4" max="4" width="11.7109375" style="2" customWidth="1"/>
    <col min="5" max="5" width="14.28515625" style="2" customWidth="1"/>
    <col min="6" max="6" width="11.85546875" style="2" customWidth="1"/>
    <col min="7" max="7" width="9.140625" style="2"/>
    <col min="8" max="9" width="12.42578125" style="2" bestFit="1" customWidth="1"/>
    <col min="10" max="256" width="9.140625" style="2"/>
    <col min="257" max="257" width="5.5703125" style="2" customWidth="1"/>
    <col min="258" max="258" width="16.140625" style="2" customWidth="1"/>
    <col min="259" max="259" width="44.28515625" style="2" customWidth="1"/>
    <col min="260" max="260" width="11.7109375" style="2" customWidth="1"/>
    <col min="261" max="261" width="14.28515625" style="2" customWidth="1"/>
    <col min="262" max="262" width="11.85546875" style="2" customWidth="1"/>
    <col min="263" max="263" width="9.140625" style="2"/>
    <col min="264" max="265" width="12.42578125" style="2" bestFit="1" customWidth="1"/>
    <col min="266" max="512" width="9.140625" style="2"/>
    <col min="513" max="513" width="5.5703125" style="2" customWidth="1"/>
    <col min="514" max="514" width="16.140625" style="2" customWidth="1"/>
    <col min="515" max="515" width="44.28515625" style="2" customWidth="1"/>
    <col min="516" max="516" width="11.7109375" style="2" customWidth="1"/>
    <col min="517" max="517" width="14.28515625" style="2" customWidth="1"/>
    <col min="518" max="518" width="11.85546875" style="2" customWidth="1"/>
    <col min="519" max="519" width="9.140625" style="2"/>
    <col min="520" max="521" width="12.42578125" style="2" bestFit="1" customWidth="1"/>
    <col min="522" max="768" width="9.140625" style="2"/>
    <col min="769" max="769" width="5.5703125" style="2" customWidth="1"/>
    <col min="770" max="770" width="16.140625" style="2" customWidth="1"/>
    <col min="771" max="771" width="44.28515625" style="2" customWidth="1"/>
    <col min="772" max="772" width="11.7109375" style="2" customWidth="1"/>
    <col min="773" max="773" width="14.28515625" style="2" customWidth="1"/>
    <col min="774" max="774" width="11.85546875" style="2" customWidth="1"/>
    <col min="775" max="775" width="9.140625" style="2"/>
    <col min="776" max="777" width="12.42578125" style="2" bestFit="1" customWidth="1"/>
    <col min="778" max="1024" width="9.140625" style="2"/>
    <col min="1025" max="1025" width="5.5703125" style="2" customWidth="1"/>
    <col min="1026" max="1026" width="16.140625" style="2" customWidth="1"/>
    <col min="1027" max="1027" width="44.28515625" style="2" customWidth="1"/>
    <col min="1028" max="1028" width="11.7109375" style="2" customWidth="1"/>
    <col min="1029" max="1029" width="14.28515625" style="2" customWidth="1"/>
    <col min="1030" max="1030" width="11.85546875" style="2" customWidth="1"/>
    <col min="1031" max="1031" width="9.140625" style="2"/>
    <col min="1032" max="1033" width="12.42578125" style="2" bestFit="1" customWidth="1"/>
    <col min="1034" max="1280" width="9.140625" style="2"/>
    <col min="1281" max="1281" width="5.5703125" style="2" customWidth="1"/>
    <col min="1282" max="1282" width="16.140625" style="2" customWidth="1"/>
    <col min="1283" max="1283" width="44.28515625" style="2" customWidth="1"/>
    <col min="1284" max="1284" width="11.7109375" style="2" customWidth="1"/>
    <col min="1285" max="1285" width="14.28515625" style="2" customWidth="1"/>
    <col min="1286" max="1286" width="11.85546875" style="2" customWidth="1"/>
    <col min="1287" max="1287" width="9.140625" style="2"/>
    <col min="1288" max="1289" width="12.42578125" style="2" bestFit="1" customWidth="1"/>
    <col min="1290" max="1536" width="9.140625" style="2"/>
    <col min="1537" max="1537" width="5.5703125" style="2" customWidth="1"/>
    <col min="1538" max="1538" width="16.140625" style="2" customWidth="1"/>
    <col min="1539" max="1539" width="44.28515625" style="2" customWidth="1"/>
    <col min="1540" max="1540" width="11.7109375" style="2" customWidth="1"/>
    <col min="1541" max="1541" width="14.28515625" style="2" customWidth="1"/>
    <col min="1542" max="1542" width="11.85546875" style="2" customWidth="1"/>
    <col min="1543" max="1543" width="9.140625" style="2"/>
    <col min="1544" max="1545" width="12.42578125" style="2" bestFit="1" customWidth="1"/>
    <col min="1546" max="1792" width="9.140625" style="2"/>
    <col min="1793" max="1793" width="5.5703125" style="2" customWidth="1"/>
    <col min="1794" max="1794" width="16.140625" style="2" customWidth="1"/>
    <col min="1795" max="1795" width="44.28515625" style="2" customWidth="1"/>
    <col min="1796" max="1796" width="11.7109375" style="2" customWidth="1"/>
    <col min="1797" max="1797" width="14.28515625" style="2" customWidth="1"/>
    <col min="1798" max="1798" width="11.85546875" style="2" customWidth="1"/>
    <col min="1799" max="1799" width="9.140625" style="2"/>
    <col min="1800" max="1801" width="12.42578125" style="2" bestFit="1" customWidth="1"/>
    <col min="1802" max="2048" width="9.140625" style="2"/>
    <col min="2049" max="2049" width="5.5703125" style="2" customWidth="1"/>
    <col min="2050" max="2050" width="16.140625" style="2" customWidth="1"/>
    <col min="2051" max="2051" width="44.28515625" style="2" customWidth="1"/>
    <col min="2052" max="2052" width="11.7109375" style="2" customWidth="1"/>
    <col min="2053" max="2053" width="14.28515625" style="2" customWidth="1"/>
    <col min="2054" max="2054" width="11.85546875" style="2" customWidth="1"/>
    <col min="2055" max="2055" width="9.140625" style="2"/>
    <col min="2056" max="2057" width="12.42578125" style="2" bestFit="1" customWidth="1"/>
    <col min="2058" max="2304" width="9.140625" style="2"/>
    <col min="2305" max="2305" width="5.5703125" style="2" customWidth="1"/>
    <col min="2306" max="2306" width="16.140625" style="2" customWidth="1"/>
    <col min="2307" max="2307" width="44.28515625" style="2" customWidth="1"/>
    <col min="2308" max="2308" width="11.7109375" style="2" customWidth="1"/>
    <col min="2309" max="2309" width="14.28515625" style="2" customWidth="1"/>
    <col min="2310" max="2310" width="11.85546875" style="2" customWidth="1"/>
    <col min="2311" max="2311" width="9.140625" style="2"/>
    <col min="2312" max="2313" width="12.42578125" style="2" bestFit="1" customWidth="1"/>
    <col min="2314" max="2560" width="9.140625" style="2"/>
    <col min="2561" max="2561" width="5.5703125" style="2" customWidth="1"/>
    <col min="2562" max="2562" width="16.140625" style="2" customWidth="1"/>
    <col min="2563" max="2563" width="44.28515625" style="2" customWidth="1"/>
    <col min="2564" max="2564" width="11.7109375" style="2" customWidth="1"/>
    <col min="2565" max="2565" width="14.28515625" style="2" customWidth="1"/>
    <col min="2566" max="2566" width="11.85546875" style="2" customWidth="1"/>
    <col min="2567" max="2567" width="9.140625" style="2"/>
    <col min="2568" max="2569" width="12.42578125" style="2" bestFit="1" customWidth="1"/>
    <col min="2570" max="2816" width="9.140625" style="2"/>
    <col min="2817" max="2817" width="5.5703125" style="2" customWidth="1"/>
    <col min="2818" max="2818" width="16.140625" style="2" customWidth="1"/>
    <col min="2819" max="2819" width="44.28515625" style="2" customWidth="1"/>
    <col min="2820" max="2820" width="11.7109375" style="2" customWidth="1"/>
    <col min="2821" max="2821" width="14.28515625" style="2" customWidth="1"/>
    <col min="2822" max="2822" width="11.85546875" style="2" customWidth="1"/>
    <col min="2823" max="2823" width="9.140625" style="2"/>
    <col min="2824" max="2825" width="12.42578125" style="2" bestFit="1" customWidth="1"/>
    <col min="2826" max="3072" width="9.140625" style="2"/>
    <col min="3073" max="3073" width="5.5703125" style="2" customWidth="1"/>
    <col min="3074" max="3074" width="16.140625" style="2" customWidth="1"/>
    <col min="3075" max="3075" width="44.28515625" style="2" customWidth="1"/>
    <col min="3076" max="3076" width="11.7109375" style="2" customWidth="1"/>
    <col min="3077" max="3077" width="14.28515625" style="2" customWidth="1"/>
    <col min="3078" max="3078" width="11.85546875" style="2" customWidth="1"/>
    <col min="3079" max="3079" width="9.140625" style="2"/>
    <col min="3080" max="3081" width="12.42578125" style="2" bestFit="1" customWidth="1"/>
    <col min="3082" max="3328" width="9.140625" style="2"/>
    <col min="3329" max="3329" width="5.5703125" style="2" customWidth="1"/>
    <col min="3330" max="3330" width="16.140625" style="2" customWidth="1"/>
    <col min="3331" max="3331" width="44.28515625" style="2" customWidth="1"/>
    <col min="3332" max="3332" width="11.7109375" style="2" customWidth="1"/>
    <col min="3333" max="3333" width="14.28515625" style="2" customWidth="1"/>
    <col min="3334" max="3334" width="11.85546875" style="2" customWidth="1"/>
    <col min="3335" max="3335" width="9.140625" style="2"/>
    <col min="3336" max="3337" width="12.42578125" style="2" bestFit="1" customWidth="1"/>
    <col min="3338" max="3584" width="9.140625" style="2"/>
    <col min="3585" max="3585" width="5.5703125" style="2" customWidth="1"/>
    <col min="3586" max="3586" width="16.140625" style="2" customWidth="1"/>
    <col min="3587" max="3587" width="44.28515625" style="2" customWidth="1"/>
    <col min="3588" max="3588" width="11.7109375" style="2" customWidth="1"/>
    <col min="3589" max="3589" width="14.28515625" style="2" customWidth="1"/>
    <col min="3590" max="3590" width="11.85546875" style="2" customWidth="1"/>
    <col min="3591" max="3591" width="9.140625" style="2"/>
    <col min="3592" max="3593" width="12.42578125" style="2" bestFit="1" customWidth="1"/>
    <col min="3594" max="3840" width="9.140625" style="2"/>
    <col min="3841" max="3841" width="5.5703125" style="2" customWidth="1"/>
    <col min="3842" max="3842" width="16.140625" style="2" customWidth="1"/>
    <col min="3843" max="3843" width="44.28515625" style="2" customWidth="1"/>
    <col min="3844" max="3844" width="11.7109375" style="2" customWidth="1"/>
    <col min="3845" max="3845" width="14.28515625" style="2" customWidth="1"/>
    <col min="3846" max="3846" width="11.85546875" style="2" customWidth="1"/>
    <col min="3847" max="3847" width="9.140625" style="2"/>
    <col min="3848" max="3849" width="12.42578125" style="2" bestFit="1" customWidth="1"/>
    <col min="3850" max="4096" width="9.140625" style="2"/>
    <col min="4097" max="4097" width="5.5703125" style="2" customWidth="1"/>
    <col min="4098" max="4098" width="16.140625" style="2" customWidth="1"/>
    <col min="4099" max="4099" width="44.28515625" style="2" customWidth="1"/>
    <col min="4100" max="4100" width="11.7109375" style="2" customWidth="1"/>
    <col min="4101" max="4101" width="14.28515625" style="2" customWidth="1"/>
    <col min="4102" max="4102" width="11.85546875" style="2" customWidth="1"/>
    <col min="4103" max="4103" width="9.140625" style="2"/>
    <col min="4104" max="4105" width="12.42578125" style="2" bestFit="1" customWidth="1"/>
    <col min="4106" max="4352" width="9.140625" style="2"/>
    <col min="4353" max="4353" width="5.5703125" style="2" customWidth="1"/>
    <col min="4354" max="4354" width="16.140625" style="2" customWidth="1"/>
    <col min="4355" max="4355" width="44.28515625" style="2" customWidth="1"/>
    <col min="4356" max="4356" width="11.7109375" style="2" customWidth="1"/>
    <col min="4357" max="4357" width="14.28515625" style="2" customWidth="1"/>
    <col min="4358" max="4358" width="11.85546875" style="2" customWidth="1"/>
    <col min="4359" max="4359" width="9.140625" style="2"/>
    <col min="4360" max="4361" width="12.42578125" style="2" bestFit="1" customWidth="1"/>
    <col min="4362" max="4608" width="9.140625" style="2"/>
    <col min="4609" max="4609" width="5.5703125" style="2" customWidth="1"/>
    <col min="4610" max="4610" width="16.140625" style="2" customWidth="1"/>
    <col min="4611" max="4611" width="44.28515625" style="2" customWidth="1"/>
    <col min="4612" max="4612" width="11.7109375" style="2" customWidth="1"/>
    <col min="4613" max="4613" width="14.28515625" style="2" customWidth="1"/>
    <col min="4614" max="4614" width="11.85546875" style="2" customWidth="1"/>
    <col min="4615" max="4615" width="9.140625" style="2"/>
    <col min="4616" max="4617" width="12.42578125" style="2" bestFit="1" customWidth="1"/>
    <col min="4618" max="4864" width="9.140625" style="2"/>
    <col min="4865" max="4865" width="5.5703125" style="2" customWidth="1"/>
    <col min="4866" max="4866" width="16.140625" style="2" customWidth="1"/>
    <col min="4867" max="4867" width="44.28515625" style="2" customWidth="1"/>
    <col min="4868" max="4868" width="11.7109375" style="2" customWidth="1"/>
    <col min="4869" max="4869" width="14.28515625" style="2" customWidth="1"/>
    <col min="4870" max="4870" width="11.85546875" style="2" customWidth="1"/>
    <col min="4871" max="4871" width="9.140625" style="2"/>
    <col min="4872" max="4873" width="12.42578125" style="2" bestFit="1" customWidth="1"/>
    <col min="4874" max="5120" width="9.140625" style="2"/>
    <col min="5121" max="5121" width="5.5703125" style="2" customWidth="1"/>
    <col min="5122" max="5122" width="16.140625" style="2" customWidth="1"/>
    <col min="5123" max="5123" width="44.28515625" style="2" customWidth="1"/>
    <col min="5124" max="5124" width="11.7109375" style="2" customWidth="1"/>
    <col min="5125" max="5125" width="14.28515625" style="2" customWidth="1"/>
    <col min="5126" max="5126" width="11.85546875" style="2" customWidth="1"/>
    <col min="5127" max="5127" width="9.140625" style="2"/>
    <col min="5128" max="5129" width="12.42578125" style="2" bestFit="1" customWidth="1"/>
    <col min="5130" max="5376" width="9.140625" style="2"/>
    <col min="5377" max="5377" width="5.5703125" style="2" customWidth="1"/>
    <col min="5378" max="5378" width="16.140625" style="2" customWidth="1"/>
    <col min="5379" max="5379" width="44.28515625" style="2" customWidth="1"/>
    <col min="5380" max="5380" width="11.7109375" style="2" customWidth="1"/>
    <col min="5381" max="5381" width="14.28515625" style="2" customWidth="1"/>
    <col min="5382" max="5382" width="11.85546875" style="2" customWidth="1"/>
    <col min="5383" max="5383" width="9.140625" style="2"/>
    <col min="5384" max="5385" width="12.42578125" style="2" bestFit="1" customWidth="1"/>
    <col min="5386" max="5632" width="9.140625" style="2"/>
    <col min="5633" max="5633" width="5.5703125" style="2" customWidth="1"/>
    <col min="5634" max="5634" width="16.140625" style="2" customWidth="1"/>
    <col min="5635" max="5635" width="44.28515625" style="2" customWidth="1"/>
    <col min="5636" max="5636" width="11.7109375" style="2" customWidth="1"/>
    <col min="5637" max="5637" width="14.28515625" style="2" customWidth="1"/>
    <col min="5638" max="5638" width="11.85546875" style="2" customWidth="1"/>
    <col min="5639" max="5639" width="9.140625" style="2"/>
    <col min="5640" max="5641" width="12.42578125" style="2" bestFit="1" customWidth="1"/>
    <col min="5642" max="5888" width="9.140625" style="2"/>
    <col min="5889" max="5889" width="5.5703125" style="2" customWidth="1"/>
    <col min="5890" max="5890" width="16.140625" style="2" customWidth="1"/>
    <col min="5891" max="5891" width="44.28515625" style="2" customWidth="1"/>
    <col min="5892" max="5892" width="11.7109375" style="2" customWidth="1"/>
    <col min="5893" max="5893" width="14.28515625" style="2" customWidth="1"/>
    <col min="5894" max="5894" width="11.85546875" style="2" customWidth="1"/>
    <col min="5895" max="5895" width="9.140625" style="2"/>
    <col min="5896" max="5897" width="12.42578125" style="2" bestFit="1" customWidth="1"/>
    <col min="5898" max="6144" width="9.140625" style="2"/>
    <col min="6145" max="6145" width="5.5703125" style="2" customWidth="1"/>
    <col min="6146" max="6146" width="16.140625" style="2" customWidth="1"/>
    <col min="6147" max="6147" width="44.28515625" style="2" customWidth="1"/>
    <col min="6148" max="6148" width="11.7109375" style="2" customWidth="1"/>
    <col min="6149" max="6149" width="14.28515625" style="2" customWidth="1"/>
    <col min="6150" max="6150" width="11.85546875" style="2" customWidth="1"/>
    <col min="6151" max="6151" width="9.140625" style="2"/>
    <col min="6152" max="6153" width="12.42578125" style="2" bestFit="1" customWidth="1"/>
    <col min="6154" max="6400" width="9.140625" style="2"/>
    <col min="6401" max="6401" width="5.5703125" style="2" customWidth="1"/>
    <col min="6402" max="6402" width="16.140625" style="2" customWidth="1"/>
    <col min="6403" max="6403" width="44.28515625" style="2" customWidth="1"/>
    <col min="6404" max="6404" width="11.7109375" style="2" customWidth="1"/>
    <col min="6405" max="6405" width="14.28515625" style="2" customWidth="1"/>
    <col min="6406" max="6406" width="11.85546875" style="2" customWidth="1"/>
    <col min="6407" max="6407" width="9.140625" style="2"/>
    <col min="6408" max="6409" width="12.42578125" style="2" bestFit="1" customWidth="1"/>
    <col min="6410" max="6656" width="9.140625" style="2"/>
    <col min="6657" max="6657" width="5.5703125" style="2" customWidth="1"/>
    <col min="6658" max="6658" width="16.140625" style="2" customWidth="1"/>
    <col min="6659" max="6659" width="44.28515625" style="2" customWidth="1"/>
    <col min="6660" max="6660" width="11.7109375" style="2" customWidth="1"/>
    <col min="6661" max="6661" width="14.28515625" style="2" customWidth="1"/>
    <col min="6662" max="6662" width="11.85546875" style="2" customWidth="1"/>
    <col min="6663" max="6663" width="9.140625" style="2"/>
    <col min="6664" max="6665" width="12.42578125" style="2" bestFit="1" customWidth="1"/>
    <col min="6666" max="6912" width="9.140625" style="2"/>
    <col min="6913" max="6913" width="5.5703125" style="2" customWidth="1"/>
    <col min="6914" max="6914" width="16.140625" style="2" customWidth="1"/>
    <col min="6915" max="6915" width="44.28515625" style="2" customWidth="1"/>
    <col min="6916" max="6916" width="11.7109375" style="2" customWidth="1"/>
    <col min="6917" max="6917" width="14.28515625" style="2" customWidth="1"/>
    <col min="6918" max="6918" width="11.85546875" style="2" customWidth="1"/>
    <col min="6919" max="6919" width="9.140625" style="2"/>
    <col min="6920" max="6921" width="12.42578125" style="2" bestFit="1" customWidth="1"/>
    <col min="6922" max="7168" width="9.140625" style="2"/>
    <col min="7169" max="7169" width="5.5703125" style="2" customWidth="1"/>
    <col min="7170" max="7170" width="16.140625" style="2" customWidth="1"/>
    <col min="7171" max="7171" width="44.28515625" style="2" customWidth="1"/>
    <col min="7172" max="7172" width="11.7109375" style="2" customWidth="1"/>
    <col min="7173" max="7173" width="14.28515625" style="2" customWidth="1"/>
    <col min="7174" max="7174" width="11.85546875" style="2" customWidth="1"/>
    <col min="7175" max="7175" width="9.140625" style="2"/>
    <col min="7176" max="7177" width="12.42578125" style="2" bestFit="1" customWidth="1"/>
    <col min="7178" max="7424" width="9.140625" style="2"/>
    <col min="7425" max="7425" width="5.5703125" style="2" customWidth="1"/>
    <col min="7426" max="7426" width="16.140625" style="2" customWidth="1"/>
    <col min="7427" max="7427" width="44.28515625" style="2" customWidth="1"/>
    <col min="7428" max="7428" width="11.7109375" style="2" customWidth="1"/>
    <col min="7429" max="7429" width="14.28515625" style="2" customWidth="1"/>
    <col min="7430" max="7430" width="11.85546875" style="2" customWidth="1"/>
    <col min="7431" max="7431" width="9.140625" style="2"/>
    <col min="7432" max="7433" width="12.42578125" style="2" bestFit="1" customWidth="1"/>
    <col min="7434" max="7680" width="9.140625" style="2"/>
    <col min="7681" max="7681" width="5.5703125" style="2" customWidth="1"/>
    <col min="7682" max="7682" width="16.140625" style="2" customWidth="1"/>
    <col min="7683" max="7683" width="44.28515625" style="2" customWidth="1"/>
    <col min="7684" max="7684" width="11.7109375" style="2" customWidth="1"/>
    <col min="7685" max="7685" width="14.28515625" style="2" customWidth="1"/>
    <col min="7686" max="7686" width="11.85546875" style="2" customWidth="1"/>
    <col min="7687" max="7687" width="9.140625" style="2"/>
    <col min="7688" max="7689" width="12.42578125" style="2" bestFit="1" customWidth="1"/>
    <col min="7690" max="7936" width="9.140625" style="2"/>
    <col min="7937" max="7937" width="5.5703125" style="2" customWidth="1"/>
    <col min="7938" max="7938" width="16.140625" style="2" customWidth="1"/>
    <col min="7939" max="7939" width="44.28515625" style="2" customWidth="1"/>
    <col min="7940" max="7940" width="11.7109375" style="2" customWidth="1"/>
    <col min="7941" max="7941" width="14.28515625" style="2" customWidth="1"/>
    <col min="7942" max="7942" width="11.85546875" style="2" customWidth="1"/>
    <col min="7943" max="7943" width="9.140625" style="2"/>
    <col min="7944" max="7945" width="12.42578125" style="2" bestFit="1" customWidth="1"/>
    <col min="7946" max="8192" width="9.140625" style="2"/>
    <col min="8193" max="8193" width="5.5703125" style="2" customWidth="1"/>
    <col min="8194" max="8194" width="16.140625" style="2" customWidth="1"/>
    <col min="8195" max="8195" width="44.28515625" style="2" customWidth="1"/>
    <col min="8196" max="8196" width="11.7109375" style="2" customWidth="1"/>
    <col min="8197" max="8197" width="14.28515625" style="2" customWidth="1"/>
    <col min="8198" max="8198" width="11.85546875" style="2" customWidth="1"/>
    <col min="8199" max="8199" width="9.140625" style="2"/>
    <col min="8200" max="8201" width="12.42578125" style="2" bestFit="1" customWidth="1"/>
    <col min="8202" max="8448" width="9.140625" style="2"/>
    <col min="8449" max="8449" width="5.5703125" style="2" customWidth="1"/>
    <col min="8450" max="8450" width="16.140625" style="2" customWidth="1"/>
    <col min="8451" max="8451" width="44.28515625" style="2" customWidth="1"/>
    <col min="8452" max="8452" width="11.7109375" style="2" customWidth="1"/>
    <col min="8453" max="8453" width="14.28515625" style="2" customWidth="1"/>
    <col min="8454" max="8454" width="11.85546875" style="2" customWidth="1"/>
    <col min="8455" max="8455" width="9.140625" style="2"/>
    <col min="8456" max="8457" width="12.42578125" style="2" bestFit="1" customWidth="1"/>
    <col min="8458" max="8704" width="9.140625" style="2"/>
    <col min="8705" max="8705" width="5.5703125" style="2" customWidth="1"/>
    <col min="8706" max="8706" width="16.140625" style="2" customWidth="1"/>
    <col min="8707" max="8707" width="44.28515625" style="2" customWidth="1"/>
    <col min="8708" max="8708" width="11.7109375" style="2" customWidth="1"/>
    <col min="8709" max="8709" width="14.28515625" style="2" customWidth="1"/>
    <col min="8710" max="8710" width="11.85546875" style="2" customWidth="1"/>
    <col min="8711" max="8711" width="9.140625" style="2"/>
    <col min="8712" max="8713" width="12.42578125" style="2" bestFit="1" customWidth="1"/>
    <col min="8714" max="8960" width="9.140625" style="2"/>
    <col min="8961" max="8961" width="5.5703125" style="2" customWidth="1"/>
    <col min="8962" max="8962" width="16.140625" style="2" customWidth="1"/>
    <col min="8963" max="8963" width="44.28515625" style="2" customWidth="1"/>
    <col min="8964" max="8964" width="11.7109375" style="2" customWidth="1"/>
    <col min="8965" max="8965" width="14.28515625" style="2" customWidth="1"/>
    <col min="8966" max="8966" width="11.85546875" style="2" customWidth="1"/>
    <col min="8967" max="8967" width="9.140625" style="2"/>
    <col min="8968" max="8969" width="12.42578125" style="2" bestFit="1" customWidth="1"/>
    <col min="8970" max="9216" width="9.140625" style="2"/>
    <col min="9217" max="9217" width="5.5703125" style="2" customWidth="1"/>
    <col min="9218" max="9218" width="16.140625" style="2" customWidth="1"/>
    <col min="9219" max="9219" width="44.28515625" style="2" customWidth="1"/>
    <col min="9220" max="9220" width="11.7109375" style="2" customWidth="1"/>
    <col min="9221" max="9221" width="14.28515625" style="2" customWidth="1"/>
    <col min="9222" max="9222" width="11.85546875" style="2" customWidth="1"/>
    <col min="9223" max="9223" width="9.140625" style="2"/>
    <col min="9224" max="9225" width="12.42578125" style="2" bestFit="1" customWidth="1"/>
    <col min="9226" max="9472" width="9.140625" style="2"/>
    <col min="9473" max="9473" width="5.5703125" style="2" customWidth="1"/>
    <col min="9474" max="9474" width="16.140625" style="2" customWidth="1"/>
    <col min="9475" max="9475" width="44.28515625" style="2" customWidth="1"/>
    <col min="9476" max="9476" width="11.7109375" style="2" customWidth="1"/>
    <col min="9477" max="9477" width="14.28515625" style="2" customWidth="1"/>
    <col min="9478" max="9478" width="11.85546875" style="2" customWidth="1"/>
    <col min="9479" max="9479" width="9.140625" style="2"/>
    <col min="9480" max="9481" width="12.42578125" style="2" bestFit="1" customWidth="1"/>
    <col min="9482" max="9728" width="9.140625" style="2"/>
    <col min="9729" max="9729" width="5.5703125" style="2" customWidth="1"/>
    <col min="9730" max="9730" width="16.140625" style="2" customWidth="1"/>
    <col min="9731" max="9731" width="44.28515625" style="2" customWidth="1"/>
    <col min="9732" max="9732" width="11.7109375" style="2" customWidth="1"/>
    <col min="9733" max="9733" width="14.28515625" style="2" customWidth="1"/>
    <col min="9734" max="9734" width="11.85546875" style="2" customWidth="1"/>
    <col min="9735" max="9735" width="9.140625" style="2"/>
    <col min="9736" max="9737" width="12.42578125" style="2" bestFit="1" customWidth="1"/>
    <col min="9738" max="9984" width="9.140625" style="2"/>
    <col min="9985" max="9985" width="5.5703125" style="2" customWidth="1"/>
    <col min="9986" max="9986" width="16.140625" style="2" customWidth="1"/>
    <col min="9987" max="9987" width="44.28515625" style="2" customWidth="1"/>
    <col min="9988" max="9988" width="11.7109375" style="2" customWidth="1"/>
    <col min="9989" max="9989" width="14.28515625" style="2" customWidth="1"/>
    <col min="9990" max="9990" width="11.85546875" style="2" customWidth="1"/>
    <col min="9991" max="9991" width="9.140625" style="2"/>
    <col min="9992" max="9993" width="12.42578125" style="2" bestFit="1" customWidth="1"/>
    <col min="9994" max="10240" width="9.140625" style="2"/>
    <col min="10241" max="10241" width="5.5703125" style="2" customWidth="1"/>
    <col min="10242" max="10242" width="16.140625" style="2" customWidth="1"/>
    <col min="10243" max="10243" width="44.28515625" style="2" customWidth="1"/>
    <col min="10244" max="10244" width="11.7109375" style="2" customWidth="1"/>
    <col min="10245" max="10245" width="14.28515625" style="2" customWidth="1"/>
    <col min="10246" max="10246" width="11.85546875" style="2" customWidth="1"/>
    <col min="10247" max="10247" width="9.140625" style="2"/>
    <col min="10248" max="10249" width="12.42578125" style="2" bestFit="1" customWidth="1"/>
    <col min="10250" max="10496" width="9.140625" style="2"/>
    <col min="10497" max="10497" width="5.5703125" style="2" customWidth="1"/>
    <col min="10498" max="10498" width="16.140625" style="2" customWidth="1"/>
    <col min="10499" max="10499" width="44.28515625" style="2" customWidth="1"/>
    <col min="10500" max="10500" width="11.7109375" style="2" customWidth="1"/>
    <col min="10501" max="10501" width="14.28515625" style="2" customWidth="1"/>
    <col min="10502" max="10502" width="11.85546875" style="2" customWidth="1"/>
    <col min="10503" max="10503" width="9.140625" style="2"/>
    <col min="10504" max="10505" width="12.42578125" style="2" bestFit="1" customWidth="1"/>
    <col min="10506" max="10752" width="9.140625" style="2"/>
    <col min="10753" max="10753" width="5.5703125" style="2" customWidth="1"/>
    <col min="10754" max="10754" width="16.140625" style="2" customWidth="1"/>
    <col min="10755" max="10755" width="44.28515625" style="2" customWidth="1"/>
    <col min="10756" max="10756" width="11.7109375" style="2" customWidth="1"/>
    <col min="10757" max="10757" width="14.28515625" style="2" customWidth="1"/>
    <col min="10758" max="10758" width="11.85546875" style="2" customWidth="1"/>
    <col min="10759" max="10759" width="9.140625" style="2"/>
    <col min="10760" max="10761" width="12.42578125" style="2" bestFit="1" customWidth="1"/>
    <col min="10762" max="11008" width="9.140625" style="2"/>
    <col min="11009" max="11009" width="5.5703125" style="2" customWidth="1"/>
    <col min="11010" max="11010" width="16.140625" style="2" customWidth="1"/>
    <col min="11011" max="11011" width="44.28515625" style="2" customWidth="1"/>
    <col min="11012" max="11012" width="11.7109375" style="2" customWidth="1"/>
    <col min="11013" max="11013" width="14.28515625" style="2" customWidth="1"/>
    <col min="11014" max="11014" width="11.85546875" style="2" customWidth="1"/>
    <col min="11015" max="11015" width="9.140625" style="2"/>
    <col min="11016" max="11017" width="12.42578125" style="2" bestFit="1" customWidth="1"/>
    <col min="11018" max="11264" width="9.140625" style="2"/>
    <col min="11265" max="11265" width="5.5703125" style="2" customWidth="1"/>
    <col min="11266" max="11266" width="16.140625" style="2" customWidth="1"/>
    <col min="11267" max="11267" width="44.28515625" style="2" customWidth="1"/>
    <col min="11268" max="11268" width="11.7109375" style="2" customWidth="1"/>
    <col min="11269" max="11269" width="14.28515625" style="2" customWidth="1"/>
    <col min="11270" max="11270" width="11.85546875" style="2" customWidth="1"/>
    <col min="11271" max="11271" width="9.140625" style="2"/>
    <col min="11272" max="11273" width="12.42578125" style="2" bestFit="1" customWidth="1"/>
    <col min="11274" max="11520" width="9.140625" style="2"/>
    <col min="11521" max="11521" width="5.5703125" style="2" customWidth="1"/>
    <col min="11522" max="11522" width="16.140625" style="2" customWidth="1"/>
    <col min="11523" max="11523" width="44.28515625" style="2" customWidth="1"/>
    <col min="11524" max="11524" width="11.7109375" style="2" customWidth="1"/>
    <col min="11525" max="11525" width="14.28515625" style="2" customWidth="1"/>
    <col min="11526" max="11526" width="11.85546875" style="2" customWidth="1"/>
    <col min="11527" max="11527" width="9.140625" style="2"/>
    <col min="11528" max="11529" width="12.42578125" style="2" bestFit="1" customWidth="1"/>
    <col min="11530" max="11776" width="9.140625" style="2"/>
    <col min="11777" max="11777" width="5.5703125" style="2" customWidth="1"/>
    <col min="11778" max="11778" width="16.140625" style="2" customWidth="1"/>
    <col min="11779" max="11779" width="44.28515625" style="2" customWidth="1"/>
    <col min="11780" max="11780" width="11.7109375" style="2" customWidth="1"/>
    <col min="11781" max="11781" width="14.28515625" style="2" customWidth="1"/>
    <col min="11782" max="11782" width="11.85546875" style="2" customWidth="1"/>
    <col min="11783" max="11783" width="9.140625" style="2"/>
    <col min="11784" max="11785" width="12.42578125" style="2" bestFit="1" customWidth="1"/>
    <col min="11786" max="12032" width="9.140625" style="2"/>
    <col min="12033" max="12033" width="5.5703125" style="2" customWidth="1"/>
    <col min="12034" max="12034" width="16.140625" style="2" customWidth="1"/>
    <col min="12035" max="12035" width="44.28515625" style="2" customWidth="1"/>
    <col min="12036" max="12036" width="11.7109375" style="2" customWidth="1"/>
    <col min="12037" max="12037" width="14.28515625" style="2" customWidth="1"/>
    <col min="12038" max="12038" width="11.85546875" style="2" customWidth="1"/>
    <col min="12039" max="12039" width="9.140625" style="2"/>
    <col min="12040" max="12041" width="12.42578125" style="2" bestFit="1" customWidth="1"/>
    <col min="12042" max="12288" width="9.140625" style="2"/>
    <col min="12289" max="12289" width="5.5703125" style="2" customWidth="1"/>
    <col min="12290" max="12290" width="16.140625" style="2" customWidth="1"/>
    <col min="12291" max="12291" width="44.28515625" style="2" customWidth="1"/>
    <col min="12292" max="12292" width="11.7109375" style="2" customWidth="1"/>
    <col min="12293" max="12293" width="14.28515625" style="2" customWidth="1"/>
    <col min="12294" max="12294" width="11.85546875" style="2" customWidth="1"/>
    <col min="12295" max="12295" width="9.140625" style="2"/>
    <col min="12296" max="12297" width="12.42578125" style="2" bestFit="1" customWidth="1"/>
    <col min="12298" max="12544" width="9.140625" style="2"/>
    <col min="12545" max="12545" width="5.5703125" style="2" customWidth="1"/>
    <col min="12546" max="12546" width="16.140625" style="2" customWidth="1"/>
    <col min="12547" max="12547" width="44.28515625" style="2" customWidth="1"/>
    <col min="12548" max="12548" width="11.7109375" style="2" customWidth="1"/>
    <col min="12549" max="12549" width="14.28515625" style="2" customWidth="1"/>
    <col min="12550" max="12550" width="11.85546875" style="2" customWidth="1"/>
    <col min="12551" max="12551" width="9.140625" style="2"/>
    <col min="12552" max="12553" width="12.42578125" style="2" bestFit="1" customWidth="1"/>
    <col min="12554" max="12800" width="9.140625" style="2"/>
    <col min="12801" max="12801" width="5.5703125" style="2" customWidth="1"/>
    <col min="12802" max="12802" width="16.140625" style="2" customWidth="1"/>
    <col min="12803" max="12803" width="44.28515625" style="2" customWidth="1"/>
    <col min="12804" max="12804" width="11.7109375" style="2" customWidth="1"/>
    <col min="12805" max="12805" width="14.28515625" style="2" customWidth="1"/>
    <col min="12806" max="12806" width="11.85546875" style="2" customWidth="1"/>
    <col min="12807" max="12807" width="9.140625" style="2"/>
    <col min="12808" max="12809" width="12.42578125" style="2" bestFit="1" customWidth="1"/>
    <col min="12810" max="13056" width="9.140625" style="2"/>
    <col min="13057" max="13057" width="5.5703125" style="2" customWidth="1"/>
    <col min="13058" max="13058" width="16.140625" style="2" customWidth="1"/>
    <col min="13059" max="13059" width="44.28515625" style="2" customWidth="1"/>
    <col min="13060" max="13060" width="11.7109375" style="2" customWidth="1"/>
    <col min="13061" max="13061" width="14.28515625" style="2" customWidth="1"/>
    <col min="13062" max="13062" width="11.85546875" style="2" customWidth="1"/>
    <col min="13063" max="13063" width="9.140625" style="2"/>
    <col min="13064" max="13065" width="12.42578125" style="2" bestFit="1" customWidth="1"/>
    <col min="13066" max="13312" width="9.140625" style="2"/>
    <col min="13313" max="13313" width="5.5703125" style="2" customWidth="1"/>
    <col min="13314" max="13314" width="16.140625" style="2" customWidth="1"/>
    <col min="13315" max="13315" width="44.28515625" style="2" customWidth="1"/>
    <col min="13316" max="13316" width="11.7109375" style="2" customWidth="1"/>
    <col min="13317" max="13317" width="14.28515625" style="2" customWidth="1"/>
    <col min="13318" max="13318" width="11.85546875" style="2" customWidth="1"/>
    <col min="13319" max="13319" width="9.140625" style="2"/>
    <col min="13320" max="13321" width="12.42578125" style="2" bestFit="1" customWidth="1"/>
    <col min="13322" max="13568" width="9.140625" style="2"/>
    <col min="13569" max="13569" width="5.5703125" style="2" customWidth="1"/>
    <col min="13570" max="13570" width="16.140625" style="2" customWidth="1"/>
    <col min="13571" max="13571" width="44.28515625" style="2" customWidth="1"/>
    <col min="13572" max="13572" width="11.7109375" style="2" customWidth="1"/>
    <col min="13573" max="13573" width="14.28515625" style="2" customWidth="1"/>
    <col min="13574" max="13574" width="11.85546875" style="2" customWidth="1"/>
    <col min="13575" max="13575" width="9.140625" style="2"/>
    <col min="13576" max="13577" width="12.42578125" style="2" bestFit="1" customWidth="1"/>
    <col min="13578" max="13824" width="9.140625" style="2"/>
    <col min="13825" max="13825" width="5.5703125" style="2" customWidth="1"/>
    <col min="13826" max="13826" width="16.140625" style="2" customWidth="1"/>
    <col min="13827" max="13827" width="44.28515625" style="2" customWidth="1"/>
    <col min="13828" max="13828" width="11.7109375" style="2" customWidth="1"/>
    <col min="13829" max="13829" width="14.28515625" style="2" customWidth="1"/>
    <col min="13830" max="13830" width="11.85546875" style="2" customWidth="1"/>
    <col min="13831" max="13831" width="9.140625" style="2"/>
    <col min="13832" max="13833" width="12.42578125" style="2" bestFit="1" customWidth="1"/>
    <col min="13834" max="14080" width="9.140625" style="2"/>
    <col min="14081" max="14081" width="5.5703125" style="2" customWidth="1"/>
    <col min="14082" max="14082" width="16.140625" style="2" customWidth="1"/>
    <col min="14083" max="14083" width="44.28515625" style="2" customWidth="1"/>
    <col min="14084" max="14084" width="11.7109375" style="2" customWidth="1"/>
    <col min="14085" max="14085" width="14.28515625" style="2" customWidth="1"/>
    <col min="14086" max="14086" width="11.85546875" style="2" customWidth="1"/>
    <col min="14087" max="14087" width="9.140625" style="2"/>
    <col min="14088" max="14089" width="12.42578125" style="2" bestFit="1" customWidth="1"/>
    <col min="14090" max="14336" width="9.140625" style="2"/>
    <col min="14337" max="14337" width="5.5703125" style="2" customWidth="1"/>
    <col min="14338" max="14338" width="16.140625" style="2" customWidth="1"/>
    <col min="14339" max="14339" width="44.28515625" style="2" customWidth="1"/>
    <col min="14340" max="14340" width="11.7109375" style="2" customWidth="1"/>
    <col min="14341" max="14341" width="14.28515625" style="2" customWidth="1"/>
    <col min="14342" max="14342" width="11.85546875" style="2" customWidth="1"/>
    <col min="14343" max="14343" width="9.140625" style="2"/>
    <col min="14344" max="14345" width="12.42578125" style="2" bestFit="1" customWidth="1"/>
    <col min="14346" max="14592" width="9.140625" style="2"/>
    <col min="14593" max="14593" width="5.5703125" style="2" customWidth="1"/>
    <col min="14594" max="14594" width="16.140625" style="2" customWidth="1"/>
    <col min="14595" max="14595" width="44.28515625" style="2" customWidth="1"/>
    <col min="14596" max="14596" width="11.7109375" style="2" customWidth="1"/>
    <col min="14597" max="14597" width="14.28515625" style="2" customWidth="1"/>
    <col min="14598" max="14598" width="11.85546875" style="2" customWidth="1"/>
    <col min="14599" max="14599" width="9.140625" style="2"/>
    <col min="14600" max="14601" width="12.42578125" style="2" bestFit="1" customWidth="1"/>
    <col min="14602" max="14848" width="9.140625" style="2"/>
    <col min="14849" max="14849" width="5.5703125" style="2" customWidth="1"/>
    <col min="14850" max="14850" width="16.140625" style="2" customWidth="1"/>
    <col min="14851" max="14851" width="44.28515625" style="2" customWidth="1"/>
    <col min="14852" max="14852" width="11.7109375" style="2" customWidth="1"/>
    <col min="14853" max="14853" width="14.28515625" style="2" customWidth="1"/>
    <col min="14854" max="14854" width="11.85546875" style="2" customWidth="1"/>
    <col min="14855" max="14855" width="9.140625" style="2"/>
    <col min="14856" max="14857" width="12.42578125" style="2" bestFit="1" customWidth="1"/>
    <col min="14858" max="15104" width="9.140625" style="2"/>
    <col min="15105" max="15105" width="5.5703125" style="2" customWidth="1"/>
    <col min="15106" max="15106" width="16.140625" style="2" customWidth="1"/>
    <col min="15107" max="15107" width="44.28515625" style="2" customWidth="1"/>
    <col min="15108" max="15108" width="11.7109375" style="2" customWidth="1"/>
    <col min="15109" max="15109" width="14.28515625" style="2" customWidth="1"/>
    <col min="15110" max="15110" width="11.85546875" style="2" customWidth="1"/>
    <col min="15111" max="15111" width="9.140625" style="2"/>
    <col min="15112" max="15113" width="12.42578125" style="2" bestFit="1" customWidth="1"/>
    <col min="15114" max="15360" width="9.140625" style="2"/>
    <col min="15361" max="15361" width="5.5703125" style="2" customWidth="1"/>
    <col min="15362" max="15362" width="16.140625" style="2" customWidth="1"/>
    <col min="15363" max="15363" width="44.28515625" style="2" customWidth="1"/>
    <col min="15364" max="15364" width="11.7109375" style="2" customWidth="1"/>
    <col min="15365" max="15365" width="14.28515625" style="2" customWidth="1"/>
    <col min="15366" max="15366" width="11.85546875" style="2" customWidth="1"/>
    <col min="15367" max="15367" width="9.140625" style="2"/>
    <col min="15368" max="15369" width="12.42578125" style="2" bestFit="1" customWidth="1"/>
    <col min="15370" max="15616" width="9.140625" style="2"/>
    <col min="15617" max="15617" width="5.5703125" style="2" customWidth="1"/>
    <col min="15618" max="15618" width="16.140625" style="2" customWidth="1"/>
    <col min="15619" max="15619" width="44.28515625" style="2" customWidth="1"/>
    <col min="15620" max="15620" width="11.7109375" style="2" customWidth="1"/>
    <col min="15621" max="15621" width="14.28515625" style="2" customWidth="1"/>
    <col min="15622" max="15622" width="11.85546875" style="2" customWidth="1"/>
    <col min="15623" max="15623" width="9.140625" style="2"/>
    <col min="15624" max="15625" width="12.42578125" style="2" bestFit="1" customWidth="1"/>
    <col min="15626" max="15872" width="9.140625" style="2"/>
    <col min="15873" max="15873" width="5.5703125" style="2" customWidth="1"/>
    <col min="15874" max="15874" width="16.140625" style="2" customWidth="1"/>
    <col min="15875" max="15875" width="44.28515625" style="2" customWidth="1"/>
    <col min="15876" max="15876" width="11.7109375" style="2" customWidth="1"/>
    <col min="15877" max="15877" width="14.28515625" style="2" customWidth="1"/>
    <col min="15878" max="15878" width="11.85546875" style="2" customWidth="1"/>
    <col min="15879" max="15879" width="9.140625" style="2"/>
    <col min="15880" max="15881" width="12.42578125" style="2" bestFit="1" customWidth="1"/>
    <col min="15882" max="16128" width="9.140625" style="2"/>
    <col min="16129" max="16129" width="5.5703125" style="2" customWidth="1"/>
    <col min="16130" max="16130" width="16.140625" style="2" customWidth="1"/>
    <col min="16131" max="16131" width="44.28515625" style="2" customWidth="1"/>
    <col min="16132" max="16132" width="11.7109375" style="2" customWidth="1"/>
    <col min="16133" max="16133" width="14.28515625" style="2" customWidth="1"/>
    <col min="16134" max="16134" width="11.85546875" style="2" customWidth="1"/>
    <col min="16135" max="16135" width="9.140625" style="2"/>
    <col min="16136" max="16137" width="12.42578125" style="2" bestFit="1" customWidth="1"/>
    <col min="16138" max="16384" width="9.140625" style="2"/>
  </cols>
  <sheetData>
    <row r="1" spans="1:6" ht="22.5" x14ac:dyDescent="0.35">
      <c r="A1" s="554" t="s">
        <v>316</v>
      </c>
      <c r="B1" s="554"/>
      <c r="C1" s="554"/>
      <c r="D1" s="554"/>
      <c r="E1" s="554"/>
      <c r="F1" s="554"/>
    </row>
    <row r="2" spans="1:6" x14ac:dyDescent="0.3">
      <c r="A2" s="3" t="s">
        <v>317</v>
      </c>
      <c r="B2" s="3" t="s">
        <v>318</v>
      </c>
      <c r="C2" s="3" t="s">
        <v>319</v>
      </c>
      <c r="D2" s="3" t="s">
        <v>320</v>
      </c>
      <c r="E2" s="3" t="s">
        <v>321</v>
      </c>
      <c r="F2" s="3" t="s">
        <v>73</v>
      </c>
    </row>
    <row r="3" spans="1:6" x14ac:dyDescent="0.3">
      <c r="A3" s="3">
        <v>1</v>
      </c>
      <c r="B3" s="3" t="s">
        <v>322</v>
      </c>
      <c r="C3" s="4" t="s">
        <v>323</v>
      </c>
      <c r="D3" s="3" t="s">
        <v>65</v>
      </c>
      <c r="E3" s="3" t="s">
        <v>324</v>
      </c>
      <c r="F3" s="4" t="s">
        <v>325</v>
      </c>
    </row>
    <row r="4" spans="1:6" x14ac:dyDescent="0.3">
      <c r="A4" s="3">
        <v>2</v>
      </c>
      <c r="B4" s="3" t="s">
        <v>326</v>
      </c>
      <c r="C4" s="4" t="s">
        <v>323</v>
      </c>
      <c r="D4" s="5">
        <v>3300</v>
      </c>
      <c r="E4" s="3" t="s">
        <v>324</v>
      </c>
      <c r="F4" s="6" t="s">
        <v>327</v>
      </c>
    </row>
    <row r="5" spans="1:6" x14ac:dyDescent="0.3">
      <c r="A5" s="3">
        <v>3</v>
      </c>
      <c r="B5" s="3" t="s">
        <v>328</v>
      </c>
      <c r="C5" s="4" t="s">
        <v>329</v>
      </c>
      <c r="D5" s="5">
        <v>3300</v>
      </c>
      <c r="E5" s="3" t="s">
        <v>324</v>
      </c>
      <c r="F5" s="6" t="s">
        <v>327</v>
      </c>
    </row>
    <row r="6" spans="1:6" x14ac:dyDescent="0.3">
      <c r="A6" s="3">
        <v>4</v>
      </c>
      <c r="B6" s="3" t="s">
        <v>330</v>
      </c>
      <c r="C6" s="4" t="s">
        <v>331</v>
      </c>
      <c r="D6" s="5">
        <v>3300</v>
      </c>
      <c r="E6" s="3" t="s">
        <v>324</v>
      </c>
      <c r="F6" s="4" t="s">
        <v>332</v>
      </c>
    </row>
    <row r="7" spans="1:6" x14ac:dyDescent="0.3">
      <c r="A7" s="3">
        <v>5</v>
      </c>
      <c r="B7" s="3" t="s">
        <v>333</v>
      </c>
      <c r="C7" s="4" t="s">
        <v>334</v>
      </c>
      <c r="D7" s="5">
        <v>7500</v>
      </c>
      <c r="E7" s="3" t="s">
        <v>324</v>
      </c>
      <c r="F7" s="4"/>
    </row>
    <row r="8" spans="1:6" x14ac:dyDescent="0.3">
      <c r="A8" s="3">
        <v>6</v>
      </c>
      <c r="B8" s="3" t="s">
        <v>335</v>
      </c>
      <c r="C8" s="4" t="s">
        <v>336</v>
      </c>
      <c r="D8" s="5">
        <v>15000</v>
      </c>
      <c r="E8" s="3" t="s">
        <v>324</v>
      </c>
      <c r="F8" s="4"/>
    </row>
    <row r="9" spans="1:6" x14ac:dyDescent="0.3">
      <c r="A9" s="3">
        <v>7</v>
      </c>
      <c r="B9" s="3" t="s">
        <v>337</v>
      </c>
      <c r="C9" s="4" t="s">
        <v>338</v>
      </c>
      <c r="D9" s="5">
        <v>8000</v>
      </c>
      <c r="E9" s="3" t="s">
        <v>324</v>
      </c>
      <c r="F9" s="4"/>
    </row>
    <row r="10" spans="1:6" x14ac:dyDescent="0.3">
      <c r="A10" s="3">
        <v>8</v>
      </c>
      <c r="B10" s="3" t="s">
        <v>339</v>
      </c>
      <c r="C10" s="4" t="s">
        <v>340</v>
      </c>
      <c r="D10" s="5" t="s">
        <v>65</v>
      </c>
      <c r="E10" s="3" t="s">
        <v>324</v>
      </c>
      <c r="F10" s="4" t="s">
        <v>325</v>
      </c>
    </row>
    <row r="11" spans="1:6" x14ac:dyDescent="0.3">
      <c r="A11" s="3">
        <v>9</v>
      </c>
      <c r="B11" s="3" t="s">
        <v>339</v>
      </c>
      <c r="C11" s="4" t="s">
        <v>341</v>
      </c>
      <c r="D11" s="5">
        <v>1500</v>
      </c>
      <c r="E11" s="3" t="s">
        <v>324</v>
      </c>
      <c r="F11" s="4"/>
    </row>
    <row r="12" spans="1:6" x14ac:dyDescent="0.3">
      <c r="A12" s="3">
        <v>10</v>
      </c>
      <c r="B12" s="3" t="s">
        <v>342</v>
      </c>
      <c r="C12" s="4" t="s">
        <v>343</v>
      </c>
      <c r="D12" s="5">
        <v>22500</v>
      </c>
      <c r="E12" s="3" t="s">
        <v>324</v>
      </c>
      <c r="F12" s="4"/>
    </row>
    <row r="13" spans="1:6" x14ac:dyDescent="0.3">
      <c r="A13" s="3">
        <v>11</v>
      </c>
      <c r="B13" s="3" t="s">
        <v>344</v>
      </c>
      <c r="C13" s="4" t="s">
        <v>345</v>
      </c>
      <c r="D13" s="3" t="s">
        <v>65</v>
      </c>
      <c r="E13" s="3" t="s">
        <v>324</v>
      </c>
      <c r="F13" s="4" t="s">
        <v>325</v>
      </c>
    </row>
    <row r="14" spans="1:6" x14ac:dyDescent="0.3">
      <c r="A14" s="3">
        <v>12</v>
      </c>
      <c r="B14" s="3" t="s">
        <v>346</v>
      </c>
      <c r="C14" s="4" t="s">
        <v>347</v>
      </c>
      <c r="D14" s="3" t="s">
        <v>65</v>
      </c>
      <c r="E14" s="3" t="s">
        <v>324</v>
      </c>
      <c r="F14" s="4" t="s">
        <v>332</v>
      </c>
    </row>
    <row r="15" spans="1:6" x14ac:dyDescent="0.3">
      <c r="A15" s="3">
        <v>13</v>
      </c>
      <c r="B15" s="3" t="s">
        <v>348</v>
      </c>
      <c r="C15" s="4" t="s">
        <v>345</v>
      </c>
      <c r="D15" s="5">
        <v>3300</v>
      </c>
      <c r="E15" s="3" t="s">
        <v>324</v>
      </c>
      <c r="F15" s="4" t="s">
        <v>332</v>
      </c>
    </row>
    <row r="16" spans="1:6" x14ac:dyDescent="0.3">
      <c r="A16" s="3">
        <v>14</v>
      </c>
      <c r="B16" s="3" t="s">
        <v>349</v>
      </c>
      <c r="C16" s="4" t="s">
        <v>350</v>
      </c>
      <c r="D16" s="5">
        <v>3000</v>
      </c>
      <c r="E16" s="3" t="s">
        <v>324</v>
      </c>
      <c r="F16" s="4" t="s">
        <v>332</v>
      </c>
    </row>
    <row r="17" spans="1:6" x14ac:dyDescent="0.3">
      <c r="A17" s="3">
        <v>15</v>
      </c>
      <c r="B17" s="3" t="s">
        <v>351</v>
      </c>
      <c r="C17" s="4" t="s">
        <v>345</v>
      </c>
      <c r="D17" s="5">
        <v>3300</v>
      </c>
      <c r="E17" s="3" t="s">
        <v>324</v>
      </c>
      <c r="F17" s="4" t="s">
        <v>332</v>
      </c>
    </row>
    <row r="18" spans="1:6" x14ac:dyDescent="0.3">
      <c r="A18" s="3">
        <v>16</v>
      </c>
      <c r="B18" s="3" t="s">
        <v>352</v>
      </c>
      <c r="C18" s="4" t="s">
        <v>353</v>
      </c>
      <c r="D18" s="5">
        <v>2300</v>
      </c>
      <c r="E18" s="3" t="s">
        <v>324</v>
      </c>
      <c r="F18" s="4"/>
    </row>
    <row r="19" spans="1:6" x14ac:dyDescent="0.3">
      <c r="A19" s="3">
        <v>17</v>
      </c>
      <c r="B19" s="3" t="s">
        <v>354</v>
      </c>
      <c r="C19" s="4" t="s">
        <v>347</v>
      </c>
      <c r="D19" s="5">
        <v>3300</v>
      </c>
      <c r="E19" s="3" t="s">
        <v>324</v>
      </c>
      <c r="F19" s="4"/>
    </row>
    <row r="20" spans="1:6" x14ac:dyDescent="0.3">
      <c r="A20" s="3">
        <v>18</v>
      </c>
      <c r="B20" s="3" t="s">
        <v>355</v>
      </c>
      <c r="C20" s="4" t="s">
        <v>345</v>
      </c>
      <c r="D20" s="5">
        <v>3300</v>
      </c>
      <c r="E20" s="3" t="s">
        <v>324</v>
      </c>
      <c r="F20" s="4"/>
    </row>
    <row r="21" spans="1:6" x14ac:dyDescent="0.3">
      <c r="A21" s="3">
        <v>19</v>
      </c>
      <c r="B21" s="3" t="s">
        <v>356</v>
      </c>
      <c r="C21" s="4" t="s">
        <v>357</v>
      </c>
      <c r="D21" s="3" t="s">
        <v>65</v>
      </c>
      <c r="E21" s="3" t="s">
        <v>324</v>
      </c>
      <c r="F21" s="4" t="s">
        <v>325</v>
      </c>
    </row>
    <row r="22" spans="1:6" x14ac:dyDescent="0.3">
      <c r="A22" s="3">
        <v>20</v>
      </c>
      <c r="B22" s="3" t="s">
        <v>358</v>
      </c>
      <c r="C22" s="4" t="s">
        <v>359</v>
      </c>
      <c r="D22" s="5">
        <v>26600</v>
      </c>
      <c r="E22" s="3" t="s">
        <v>324</v>
      </c>
      <c r="F22" s="4" t="s">
        <v>332</v>
      </c>
    </row>
    <row r="23" spans="1:6" x14ac:dyDescent="0.3">
      <c r="A23" s="3">
        <v>21</v>
      </c>
      <c r="B23" s="3" t="s">
        <v>360</v>
      </c>
      <c r="C23" s="4" t="s">
        <v>361</v>
      </c>
      <c r="D23" s="5">
        <v>2500</v>
      </c>
      <c r="E23" s="3" t="s">
        <v>324</v>
      </c>
      <c r="F23" s="4" t="s">
        <v>332</v>
      </c>
    </row>
    <row r="24" spans="1:6" x14ac:dyDescent="0.3">
      <c r="A24" s="3">
        <v>22</v>
      </c>
      <c r="B24" s="3" t="s">
        <v>362</v>
      </c>
      <c r="C24" s="4" t="s">
        <v>363</v>
      </c>
      <c r="D24" s="5">
        <v>84000</v>
      </c>
      <c r="E24" s="3" t="s">
        <v>324</v>
      </c>
      <c r="F24" s="4"/>
    </row>
    <row r="25" spans="1:6" x14ac:dyDescent="0.3">
      <c r="A25" s="3"/>
      <c r="B25" s="3"/>
      <c r="C25" s="4" t="s">
        <v>364</v>
      </c>
      <c r="D25" s="4"/>
      <c r="E25" s="4"/>
      <c r="F25" s="4"/>
    </row>
    <row r="26" spans="1:6" x14ac:dyDescent="0.3">
      <c r="A26" s="3">
        <v>23</v>
      </c>
      <c r="B26" s="3" t="s">
        <v>365</v>
      </c>
      <c r="C26" s="4" t="s">
        <v>366</v>
      </c>
      <c r="D26" s="5">
        <v>26000</v>
      </c>
      <c r="E26" s="3" t="s">
        <v>324</v>
      </c>
      <c r="F26" s="4" t="s">
        <v>332</v>
      </c>
    </row>
    <row r="27" spans="1:6" x14ac:dyDescent="0.3">
      <c r="A27" s="3">
        <v>24</v>
      </c>
      <c r="B27" s="3" t="s">
        <v>367</v>
      </c>
      <c r="C27" s="4" t="s">
        <v>368</v>
      </c>
      <c r="D27" s="5">
        <v>5980</v>
      </c>
      <c r="E27" s="3" t="s">
        <v>324</v>
      </c>
      <c r="F27" s="4"/>
    </row>
    <row r="28" spans="1:6" x14ac:dyDescent="0.3">
      <c r="A28" s="3">
        <v>25</v>
      </c>
      <c r="B28" s="3" t="s">
        <v>369</v>
      </c>
      <c r="C28" s="4" t="s">
        <v>370</v>
      </c>
      <c r="D28" s="5">
        <v>8240</v>
      </c>
      <c r="E28" s="3" t="s">
        <v>324</v>
      </c>
      <c r="F28" s="4" t="s">
        <v>332</v>
      </c>
    </row>
    <row r="29" spans="1:6" x14ac:dyDescent="0.3">
      <c r="A29" s="3">
        <v>26</v>
      </c>
      <c r="B29" s="3" t="s">
        <v>371</v>
      </c>
      <c r="C29" s="4" t="s">
        <v>372</v>
      </c>
      <c r="D29" s="5">
        <v>10260</v>
      </c>
      <c r="E29" s="3" t="s">
        <v>324</v>
      </c>
      <c r="F29" s="4" t="s">
        <v>332</v>
      </c>
    </row>
    <row r="30" spans="1:6" x14ac:dyDescent="0.3">
      <c r="A30" s="3">
        <v>27</v>
      </c>
      <c r="B30" s="3" t="s">
        <v>373</v>
      </c>
      <c r="C30" s="4" t="s">
        <v>374</v>
      </c>
      <c r="D30" s="5">
        <v>9500</v>
      </c>
      <c r="E30" s="3" t="s">
        <v>324</v>
      </c>
      <c r="F30" s="4" t="s">
        <v>332</v>
      </c>
    </row>
    <row r="31" spans="1:6" x14ac:dyDescent="0.3">
      <c r="A31" s="3">
        <v>28</v>
      </c>
      <c r="B31" s="3" t="s">
        <v>375</v>
      </c>
      <c r="C31" s="4" t="s">
        <v>376</v>
      </c>
      <c r="D31" s="5">
        <v>6500</v>
      </c>
      <c r="E31" s="3" t="s">
        <v>324</v>
      </c>
      <c r="F31" s="4" t="s">
        <v>332</v>
      </c>
    </row>
    <row r="32" spans="1:6" x14ac:dyDescent="0.3">
      <c r="A32" s="3">
        <v>29</v>
      </c>
      <c r="B32" s="3" t="s">
        <v>377</v>
      </c>
      <c r="C32" s="4" t="s">
        <v>378</v>
      </c>
      <c r="D32" s="5">
        <v>11000</v>
      </c>
      <c r="E32" s="3" t="s">
        <v>324</v>
      </c>
      <c r="F32" s="4" t="s">
        <v>332</v>
      </c>
    </row>
    <row r="33" spans="1:6" x14ac:dyDescent="0.3">
      <c r="A33" s="3">
        <v>30</v>
      </c>
      <c r="B33" s="3" t="s">
        <v>379</v>
      </c>
      <c r="C33" s="4" t="s">
        <v>380</v>
      </c>
      <c r="D33" s="5">
        <v>11000</v>
      </c>
      <c r="E33" s="3" t="s">
        <v>324</v>
      </c>
      <c r="F33" s="4" t="s">
        <v>332</v>
      </c>
    </row>
    <row r="34" spans="1:6" x14ac:dyDescent="0.3">
      <c r="A34" s="3">
        <v>31</v>
      </c>
      <c r="B34" s="3" t="s">
        <v>381</v>
      </c>
      <c r="C34" s="4" t="s">
        <v>382</v>
      </c>
      <c r="D34" s="5">
        <v>2600</v>
      </c>
      <c r="E34" s="3" t="s">
        <v>324</v>
      </c>
      <c r="F34" s="4"/>
    </row>
    <row r="35" spans="1:6" ht="20.25" thickBot="1" x14ac:dyDescent="0.35">
      <c r="A35" s="551" t="s">
        <v>383</v>
      </c>
      <c r="B35" s="552"/>
      <c r="C35" s="553"/>
      <c r="D35" s="7">
        <v>287080</v>
      </c>
      <c r="E35" s="8"/>
      <c r="F35" s="8"/>
    </row>
    <row r="36" spans="1:6" ht="23.25" thickTop="1" x14ac:dyDescent="0.35">
      <c r="A36" s="554" t="s">
        <v>384</v>
      </c>
      <c r="B36" s="554"/>
      <c r="C36" s="554"/>
      <c r="D36" s="554"/>
      <c r="E36" s="554"/>
      <c r="F36" s="554"/>
    </row>
    <row r="37" spans="1:6" x14ac:dyDescent="0.3">
      <c r="A37" s="3" t="s">
        <v>317</v>
      </c>
      <c r="B37" s="3" t="s">
        <v>318</v>
      </c>
      <c r="C37" s="3" t="s">
        <v>319</v>
      </c>
      <c r="D37" s="3" t="s">
        <v>320</v>
      </c>
      <c r="E37" s="3" t="s">
        <v>321</v>
      </c>
      <c r="F37" s="3" t="s">
        <v>73</v>
      </c>
    </row>
    <row r="38" spans="1:6" x14ac:dyDescent="0.3">
      <c r="A38" s="3">
        <v>1</v>
      </c>
      <c r="B38" s="3" t="s">
        <v>385</v>
      </c>
      <c r="C38" s="4" t="s">
        <v>386</v>
      </c>
      <c r="D38" s="5">
        <v>28000</v>
      </c>
      <c r="E38" s="3" t="s">
        <v>324</v>
      </c>
      <c r="F38" s="4"/>
    </row>
    <row r="39" spans="1:6" x14ac:dyDescent="0.3">
      <c r="A39" s="3">
        <v>2</v>
      </c>
      <c r="B39" s="3" t="s">
        <v>387</v>
      </c>
      <c r="C39" s="4" t="s">
        <v>388</v>
      </c>
      <c r="D39" s="5">
        <v>13000</v>
      </c>
      <c r="E39" s="3" t="s">
        <v>324</v>
      </c>
      <c r="F39" s="4"/>
    </row>
    <row r="40" spans="1:6" x14ac:dyDescent="0.3">
      <c r="A40" s="3">
        <v>3</v>
      </c>
      <c r="B40" s="3" t="s">
        <v>389</v>
      </c>
      <c r="C40" s="4" t="s">
        <v>390</v>
      </c>
      <c r="D40" s="5">
        <v>9800</v>
      </c>
      <c r="E40" s="3" t="s">
        <v>324</v>
      </c>
      <c r="F40" s="4"/>
    </row>
    <row r="41" spans="1:6" x14ac:dyDescent="0.3">
      <c r="A41" s="3">
        <v>4</v>
      </c>
      <c r="B41" s="3" t="s">
        <v>391</v>
      </c>
      <c r="C41" s="4" t="s">
        <v>392</v>
      </c>
      <c r="D41" s="5">
        <v>1600</v>
      </c>
      <c r="E41" s="3" t="s">
        <v>324</v>
      </c>
      <c r="F41" s="4"/>
    </row>
    <row r="42" spans="1:6" x14ac:dyDescent="0.3">
      <c r="A42" s="3">
        <v>5</v>
      </c>
      <c r="B42" s="3" t="s">
        <v>393</v>
      </c>
      <c r="C42" s="4" t="s">
        <v>394</v>
      </c>
      <c r="D42" s="5">
        <v>3000</v>
      </c>
      <c r="E42" s="3" t="s">
        <v>324</v>
      </c>
      <c r="F42" s="4"/>
    </row>
    <row r="43" spans="1:6" x14ac:dyDescent="0.3">
      <c r="A43" s="3">
        <v>6</v>
      </c>
      <c r="B43" s="3" t="s">
        <v>395</v>
      </c>
      <c r="C43" s="4" t="s">
        <v>396</v>
      </c>
      <c r="D43" s="5">
        <v>3000</v>
      </c>
      <c r="E43" s="3" t="s">
        <v>324</v>
      </c>
      <c r="F43" s="4"/>
    </row>
    <row r="44" spans="1:6" x14ac:dyDescent="0.3">
      <c r="A44" s="3">
        <v>7</v>
      </c>
      <c r="B44" s="3" t="s">
        <v>397</v>
      </c>
      <c r="C44" s="4" t="s">
        <v>398</v>
      </c>
      <c r="D44" s="5">
        <v>7200</v>
      </c>
      <c r="E44" s="3" t="s">
        <v>324</v>
      </c>
      <c r="F44" s="6" t="s">
        <v>399</v>
      </c>
    </row>
    <row r="45" spans="1:6" x14ac:dyDescent="0.3">
      <c r="A45" s="3">
        <v>8</v>
      </c>
      <c r="B45" s="3" t="s">
        <v>400</v>
      </c>
      <c r="C45" s="4" t="s">
        <v>401</v>
      </c>
      <c r="D45" s="5">
        <v>3300</v>
      </c>
      <c r="E45" s="3" t="s">
        <v>324</v>
      </c>
      <c r="F45" s="4"/>
    </row>
    <row r="46" spans="1:6" x14ac:dyDescent="0.3">
      <c r="A46" s="3">
        <v>9</v>
      </c>
      <c r="B46" s="3" t="s">
        <v>402</v>
      </c>
      <c r="C46" s="4" t="s">
        <v>403</v>
      </c>
      <c r="D46" s="5">
        <v>1500</v>
      </c>
      <c r="E46" s="3" t="s">
        <v>324</v>
      </c>
      <c r="F46" s="4"/>
    </row>
    <row r="47" spans="1:6" x14ac:dyDescent="0.3">
      <c r="A47" s="3">
        <v>10</v>
      </c>
      <c r="B47" s="3" t="s">
        <v>404</v>
      </c>
      <c r="C47" s="4" t="s">
        <v>405</v>
      </c>
      <c r="D47" s="5">
        <v>9600</v>
      </c>
      <c r="E47" s="3" t="s">
        <v>324</v>
      </c>
      <c r="F47" s="4"/>
    </row>
    <row r="48" spans="1:6" x14ac:dyDescent="0.3">
      <c r="A48" s="3">
        <v>11</v>
      </c>
      <c r="B48" s="3" t="s">
        <v>406</v>
      </c>
      <c r="C48" s="4" t="s">
        <v>407</v>
      </c>
      <c r="D48" s="5">
        <v>65000</v>
      </c>
      <c r="E48" s="3" t="s">
        <v>324</v>
      </c>
      <c r="F48" s="4"/>
    </row>
    <row r="49" spans="1:6" x14ac:dyDescent="0.3">
      <c r="A49" s="3">
        <v>12</v>
      </c>
      <c r="B49" s="3" t="s">
        <v>408</v>
      </c>
      <c r="C49" s="4" t="s">
        <v>409</v>
      </c>
      <c r="D49" s="5">
        <v>1200</v>
      </c>
      <c r="E49" s="3" t="s">
        <v>324</v>
      </c>
      <c r="F49" s="4"/>
    </row>
    <row r="50" spans="1:6" x14ac:dyDescent="0.3">
      <c r="A50" s="3">
        <v>13</v>
      </c>
      <c r="B50" s="3" t="s">
        <v>410</v>
      </c>
      <c r="C50" s="4" t="s">
        <v>411</v>
      </c>
      <c r="D50" s="5">
        <v>30000</v>
      </c>
      <c r="E50" s="3" t="s">
        <v>324</v>
      </c>
      <c r="F50" s="4"/>
    </row>
    <row r="51" spans="1:6" x14ac:dyDescent="0.3">
      <c r="A51" s="3">
        <v>14</v>
      </c>
      <c r="B51" s="3" t="s">
        <v>412</v>
      </c>
      <c r="C51" s="4" t="s">
        <v>413</v>
      </c>
      <c r="D51" s="5">
        <v>12000</v>
      </c>
      <c r="E51" s="3" t="s">
        <v>324</v>
      </c>
      <c r="F51" s="4"/>
    </row>
    <row r="52" spans="1:6" x14ac:dyDescent="0.3">
      <c r="A52" s="3">
        <v>15</v>
      </c>
      <c r="B52" s="3" t="s">
        <v>414</v>
      </c>
      <c r="C52" s="4" t="s">
        <v>415</v>
      </c>
      <c r="D52" s="5">
        <v>18000</v>
      </c>
      <c r="E52" s="3" t="s">
        <v>324</v>
      </c>
      <c r="F52" s="4"/>
    </row>
    <row r="53" spans="1:6" x14ac:dyDescent="0.3">
      <c r="A53" s="3">
        <v>16</v>
      </c>
      <c r="B53" s="3" t="s">
        <v>416</v>
      </c>
      <c r="C53" s="4" t="s">
        <v>417</v>
      </c>
      <c r="D53" s="5">
        <v>5000</v>
      </c>
      <c r="E53" s="3" t="s">
        <v>324</v>
      </c>
      <c r="F53" s="4"/>
    </row>
    <row r="54" spans="1:6" x14ac:dyDescent="0.3">
      <c r="A54" s="3">
        <v>17</v>
      </c>
      <c r="B54" s="3" t="s">
        <v>418</v>
      </c>
      <c r="C54" s="4" t="s">
        <v>419</v>
      </c>
      <c r="D54" s="5">
        <v>2000</v>
      </c>
      <c r="E54" s="3" t="s">
        <v>324</v>
      </c>
      <c r="F54" s="4"/>
    </row>
    <row r="55" spans="1:6" x14ac:dyDescent="0.3">
      <c r="A55" s="3">
        <v>18</v>
      </c>
      <c r="B55" s="3" t="s">
        <v>420</v>
      </c>
      <c r="C55" s="4" t="s">
        <v>421</v>
      </c>
      <c r="D55" s="5">
        <v>1400</v>
      </c>
      <c r="E55" s="3" t="s">
        <v>324</v>
      </c>
      <c r="F55" s="4"/>
    </row>
    <row r="56" spans="1:6" x14ac:dyDescent="0.3">
      <c r="A56" s="3">
        <v>19</v>
      </c>
      <c r="B56" s="3" t="s">
        <v>422</v>
      </c>
      <c r="C56" s="4" t="s">
        <v>423</v>
      </c>
      <c r="D56" s="5">
        <v>5000</v>
      </c>
      <c r="E56" s="3" t="s">
        <v>324</v>
      </c>
      <c r="F56" s="4"/>
    </row>
    <row r="57" spans="1:6" x14ac:dyDescent="0.3">
      <c r="A57" s="3">
        <v>20</v>
      </c>
      <c r="B57" s="3" t="s">
        <v>424</v>
      </c>
      <c r="C57" s="4" t="s">
        <v>425</v>
      </c>
      <c r="D57" s="5">
        <v>600</v>
      </c>
      <c r="E57" s="3" t="s">
        <v>324</v>
      </c>
      <c r="F57" s="4"/>
    </row>
    <row r="58" spans="1:6" x14ac:dyDescent="0.3">
      <c r="A58" s="3">
        <v>21</v>
      </c>
      <c r="B58" s="3" t="s">
        <v>426</v>
      </c>
      <c r="C58" s="4" t="s">
        <v>427</v>
      </c>
      <c r="D58" s="5">
        <v>1500</v>
      </c>
      <c r="E58" s="3" t="s">
        <v>324</v>
      </c>
      <c r="F58" s="4"/>
    </row>
    <row r="59" spans="1:6" x14ac:dyDescent="0.3">
      <c r="A59" s="3">
        <v>22</v>
      </c>
      <c r="B59" s="3" t="s">
        <v>428</v>
      </c>
      <c r="C59" s="4" t="s">
        <v>429</v>
      </c>
      <c r="D59" s="5">
        <v>1200</v>
      </c>
      <c r="E59" s="3" t="s">
        <v>324</v>
      </c>
      <c r="F59" s="4"/>
    </row>
    <row r="60" spans="1:6" x14ac:dyDescent="0.3">
      <c r="A60" s="3">
        <v>23</v>
      </c>
      <c r="B60" s="3" t="s">
        <v>430</v>
      </c>
      <c r="C60" s="4" t="s">
        <v>431</v>
      </c>
      <c r="D60" s="5">
        <v>3000</v>
      </c>
      <c r="E60" s="3" t="s">
        <v>324</v>
      </c>
      <c r="F60" s="4"/>
    </row>
    <row r="61" spans="1:6" x14ac:dyDescent="0.3">
      <c r="A61" s="3">
        <v>24</v>
      </c>
      <c r="B61" s="3" t="s">
        <v>432</v>
      </c>
      <c r="C61" s="4" t="s">
        <v>433</v>
      </c>
      <c r="D61" s="5">
        <v>2000</v>
      </c>
      <c r="E61" s="3" t="s">
        <v>324</v>
      </c>
      <c r="F61" s="4"/>
    </row>
    <row r="62" spans="1:6" x14ac:dyDescent="0.3">
      <c r="A62" s="3"/>
      <c r="B62" s="4"/>
      <c r="C62" s="4"/>
      <c r="D62" s="5"/>
      <c r="E62" s="3"/>
      <c r="F62" s="4"/>
    </row>
    <row r="63" spans="1:6" x14ac:dyDescent="0.3">
      <c r="A63" s="3"/>
      <c r="B63" s="4"/>
      <c r="C63" s="4"/>
      <c r="D63" s="5"/>
      <c r="E63" s="3"/>
      <c r="F63" s="4"/>
    </row>
    <row r="64" spans="1:6" x14ac:dyDescent="0.3">
      <c r="A64" s="3"/>
      <c r="B64" s="4"/>
      <c r="C64" s="4"/>
      <c r="D64" s="5"/>
      <c r="E64" s="3"/>
      <c r="F64" s="4"/>
    </row>
    <row r="65" spans="1:6" x14ac:dyDescent="0.3">
      <c r="A65" s="3"/>
      <c r="B65" s="4"/>
      <c r="C65" s="4"/>
      <c r="D65" s="5"/>
      <c r="E65" s="3"/>
      <c r="F65" s="4"/>
    </row>
    <row r="66" spans="1:6" ht="20.25" thickBot="1" x14ac:dyDescent="0.35">
      <c r="A66" s="551" t="s">
        <v>434</v>
      </c>
      <c r="B66" s="552"/>
      <c r="C66" s="553"/>
      <c r="D66" s="7">
        <v>227900</v>
      </c>
      <c r="E66" s="8"/>
      <c r="F66" s="8"/>
    </row>
    <row r="67" spans="1:6" ht="20.25" thickTop="1" x14ac:dyDescent="0.3">
      <c r="A67" s="9"/>
      <c r="B67" s="9"/>
      <c r="C67" s="9"/>
      <c r="D67" s="10"/>
      <c r="E67" s="8"/>
      <c r="F67" s="8"/>
    </row>
    <row r="68" spans="1:6" x14ac:dyDescent="0.3">
      <c r="A68" s="9"/>
      <c r="B68" s="9"/>
      <c r="C68" s="9"/>
      <c r="D68" s="10"/>
      <c r="E68" s="8"/>
      <c r="F68" s="8"/>
    </row>
    <row r="69" spans="1:6" x14ac:dyDescent="0.3">
      <c r="A69" s="9"/>
      <c r="B69" s="9"/>
      <c r="C69" s="9"/>
      <c r="D69" s="10"/>
      <c r="E69" s="8"/>
      <c r="F69" s="8"/>
    </row>
    <row r="70" spans="1:6" x14ac:dyDescent="0.3">
      <c r="A70" s="9"/>
      <c r="B70" s="9"/>
      <c r="C70" s="9"/>
      <c r="D70" s="10"/>
      <c r="E70" s="8"/>
      <c r="F70" s="8"/>
    </row>
    <row r="71" spans="1:6" ht="22.5" x14ac:dyDescent="0.35">
      <c r="A71" s="554" t="s">
        <v>435</v>
      </c>
      <c r="B71" s="554"/>
      <c r="C71" s="554"/>
      <c r="D71" s="554"/>
      <c r="E71" s="554"/>
      <c r="F71" s="554"/>
    </row>
    <row r="72" spans="1:6" x14ac:dyDescent="0.3">
      <c r="A72" s="3" t="s">
        <v>317</v>
      </c>
      <c r="B72" s="3" t="s">
        <v>318</v>
      </c>
      <c r="C72" s="3" t="s">
        <v>319</v>
      </c>
      <c r="D72" s="3" t="s">
        <v>320</v>
      </c>
      <c r="E72" s="3" t="s">
        <v>321</v>
      </c>
      <c r="F72" s="3" t="s">
        <v>73</v>
      </c>
    </row>
    <row r="73" spans="1:6" x14ac:dyDescent="0.3">
      <c r="A73" s="3">
        <v>1</v>
      </c>
      <c r="B73" s="3" t="s">
        <v>436</v>
      </c>
      <c r="C73" s="4" t="s">
        <v>437</v>
      </c>
      <c r="D73" s="5">
        <v>42000</v>
      </c>
      <c r="E73" s="3" t="s">
        <v>324</v>
      </c>
      <c r="F73" s="4"/>
    </row>
    <row r="74" spans="1:6" x14ac:dyDescent="0.3">
      <c r="A74" s="3">
        <v>2</v>
      </c>
      <c r="B74" s="3" t="s">
        <v>438</v>
      </c>
      <c r="C74" s="4" t="s">
        <v>439</v>
      </c>
      <c r="D74" s="5">
        <v>20000</v>
      </c>
      <c r="E74" s="3" t="s">
        <v>324</v>
      </c>
      <c r="F74" s="4"/>
    </row>
    <row r="75" spans="1:6" x14ac:dyDescent="0.3">
      <c r="A75" s="3">
        <v>3</v>
      </c>
      <c r="B75" s="3" t="s">
        <v>440</v>
      </c>
      <c r="C75" s="4" t="s">
        <v>441</v>
      </c>
      <c r="D75" s="5">
        <v>7200</v>
      </c>
      <c r="E75" s="3" t="s">
        <v>324</v>
      </c>
      <c r="F75" s="4"/>
    </row>
    <row r="76" spans="1:6" x14ac:dyDescent="0.3">
      <c r="A76" s="3">
        <v>4</v>
      </c>
      <c r="B76" s="3" t="s">
        <v>442</v>
      </c>
      <c r="C76" s="4" t="s">
        <v>443</v>
      </c>
      <c r="D76" s="5">
        <v>38800</v>
      </c>
      <c r="E76" s="3" t="s">
        <v>324</v>
      </c>
      <c r="F76" s="4"/>
    </row>
    <row r="77" spans="1:6" x14ac:dyDescent="0.3">
      <c r="A77" s="3">
        <v>5</v>
      </c>
      <c r="B77" s="3" t="s">
        <v>444</v>
      </c>
      <c r="C77" s="4" t="s">
        <v>445</v>
      </c>
      <c r="D77" s="5">
        <v>8500</v>
      </c>
      <c r="E77" s="3" t="s">
        <v>324</v>
      </c>
      <c r="F77" s="4"/>
    </row>
    <row r="78" spans="1:6" x14ac:dyDescent="0.3">
      <c r="A78" s="3">
        <v>6</v>
      </c>
      <c r="B78" s="3" t="s">
        <v>446</v>
      </c>
      <c r="C78" s="4" t="s">
        <v>447</v>
      </c>
      <c r="D78" s="5">
        <v>10500</v>
      </c>
      <c r="E78" s="3" t="s">
        <v>324</v>
      </c>
      <c r="F78" s="4"/>
    </row>
    <row r="79" spans="1:6" x14ac:dyDescent="0.3">
      <c r="A79" s="3"/>
      <c r="B79" s="4"/>
      <c r="C79" s="4"/>
      <c r="D79" s="5"/>
      <c r="E79" s="3"/>
      <c r="F79" s="4"/>
    </row>
    <row r="80" spans="1:6" x14ac:dyDescent="0.3">
      <c r="A80" s="3"/>
      <c r="B80" s="4"/>
      <c r="C80" s="4"/>
      <c r="D80" s="5"/>
      <c r="E80" s="3"/>
      <c r="F80" s="4"/>
    </row>
    <row r="81" spans="1:6" x14ac:dyDescent="0.3">
      <c r="A81" s="3"/>
      <c r="B81" s="4"/>
      <c r="C81" s="4"/>
      <c r="D81" s="5"/>
      <c r="E81" s="3"/>
      <c r="F81" s="4"/>
    </row>
    <row r="82" spans="1:6" x14ac:dyDescent="0.3">
      <c r="A82" s="3"/>
      <c r="B82" s="4"/>
      <c r="C82" s="4"/>
      <c r="D82" s="5"/>
      <c r="E82" s="3"/>
      <c r="F82" s="4"/>
    </row>
    <row r="83" spans="1:6" x14ac:dyDescent="0.3">
      <c r="A83" s="3"/>
      <c r="B83" s="4"/>
      <c r="C83" s="4"/>
      <c r="D83" s="5"/>
      <c r="E83" s="3"/>
      <c r="F83" s="4"/>
    </row>
    <row r="84" spans="1:6" ht="20.25" thickBot="1" x14ac:dyDescent="0.35">
      <c r="A84" s="551" t="s">
        <v>448</v>
      </c>
      <c r="B84" s="552"/>
      <c r="C84" s="553"/>
      <c r="D84" s="7">
        <v>127000</v>
      </c>
      <c r="E84" s="8"/>
      <c r="F84" s="8"/>
    </row>
    <row r="85" spans="1:6" ht="20.25" thickTop="1" x14ac:dyDescent="0.3">
      <c r="A85" s="9"/>
      <c r="B85" s="9"/>
      <c r="C85" s="9"/>
      <c r="D85" s="10"/>
      <c r="E85" s="8"/>
      <c r="F85" s="8"/>
    </row>
    <row r="86" spans="1:6" x14ac:dyDescent="0.3">
      <c r="A86" s="9"/>
      <c r="B86" s="9"/>
      <c r="C86" s="9"/>
      <c r="D86" s="10"/>
      <c r="E86" s="8"/>
      <c r="F86" s="8"/>
    </row>
    <row r="87" spans="1:6" x14ac:dyDescent="0.3">
      <c r="A87" s="9"/>
      <c r="B87" s="9"/>
      <c r="C87" s="9"/>
      <c r="D87" s="10"/>
      <c r="E87" s="8"/>
      <c r="F87" s="8"/>
    </row>
    <row r="88" spans="1:6" x14ac:dyDescent="0.3">
      <c r="A88" s="9"/>
      <c r="B88" s="9"/>
      <c r="C88" s="9"/>
      <c r="D88" s="10"/>
      <c r="E88" s="8"/>
      <c r="F88" s="8"/>
    </row>
    <row r="89" spans="1:6" x14ac:dyDescent="0.3">
      <c r="A89" s="9"/>
      <c r="B89" s="9"/>
      <c r="C89" s="9"/>
      <c r="D89" s="10"/>
      <c r="E89" s="8"/>
      <c r="F89" s="8"/>
    </row>
    <row r="90" spans="1:6" x14ac:dyDescent="0.3">
      <c r="A90" s="9"/>
      <c r="B90" s="9"/>
      <c r="C90" s="9"/>
      <c r="D90" s="10"/>
      <c r="E90" s="8"/>
      <c r="F90" s="8"/>
    </row>
    <row r="91" spans="1:6" x14ac:dyDescent="0.3">
      <c r="A91" s="9"/>
      <c r="B91" s="9"/>
      <c r="C91" s="9"/>
      <c r="D91" s="10"/>
      <c r="E91" s="8"/>
      <c r="F91" s="8"/>
    </row>
    <row r="92" spans="1:6" x14ac:dyDescent="0.3">
      <c r="A92" s="9"/>
      <c r="B92" s="9"/>
      <c r="C92" s="9"/>
      <c r="D92" s="10"/>
      <c r="E92" s="8"/>
      <c r="F92" s="8"/>
    </row>
    <row r="93" spans="1:6" x14ac:dyDescent="0.3">
      <c r="A93" s="9"/>
      <c r="B93" s="9"/>
      <c r="C93" s="9"/>
      <c r="D93" s="10"/>
      <c r="E93" s="8"/>
      <c r="F93" s="8"/>
    </row>
    <row r="94" spans="1:6" x14ac:dyDescent="0.3">
      <c r="A94" s="9"/>
      <c r="B94" s="9"/>
      <c r="C94" s="9"/>
      <c r="D94" s="10"/>
      <c r="E94" s="8"/>
      <c r="F94" s="8"/>
    </row>
    <row r="95" spans="1:6" x14ac:dyDescent="0.3">
      <c r="A95" s="9"/>
      <c r="B95" s="9"/>
      <c r="C95" s="9"/>
      <c r="D95" s="10"/>
      <c r="E95" s="8"/>
      <c r="F95" s="8"/>
    </row>
    <row r="96" spans="1:6" x14ac:dyDescent="0.3">
      <c r="A96" s="9"/>
      <c r="B96" s="9"/>
      <c r="C96" s="9"/>
      <c r="D96" s="10"/>
      <c r="E96" s="8"/>
      <c r="F96" s="8"/>
    </row>
    <row r="97" spans="1:6" x14ac:dyDescent="0.3">
      <c r="A97" s="9"/>
      <c r="B97" s="9"/>
      <c r="C97" s="9"/>
      <c r="D97" s="10"/>
      <c r="E97" s="8"/>
      <c r="F97" s="8"/>
    </row>
    <row r="98" spans="1:6" x14ac:dyDescent="0.3">
      <c r="A98" s="9"/>
      <c r="B98" s="9"/>
      <c r="C98" s="9"/>
      <c r="D98" s="10"/>
      <c r="E98" s="8"/>
      <c r="F98" s="8"/>
    </row>
    <row r="99" spans="1:6" x14ac:dyDescent="0.3">
      <c r="A99" s="9"/>
      <c r="B99" s="9"/>
      <c r="C99" s="9"/>
      <c r="D99" s="10"/>
      <c r="E99" s="8"/>
      <c r="F99" s="8"/>
    </row>
    <row r="100" spans="1:6" x14ac:dyDescent="0.3">
      <c r="A100" s="9"/>
      <c r="B100" s="9"/>
      <c r="C100" s="9"/>
      <c r="D100" s="10"/>
      <c r="E100" s="8"/>
      <c r="F100" s="8"/>
    </row>
    <row r="101" spans="1:6" x14ac:dyDescent="0.3">
      <c r="A101" s="9"/>
      <c r="B101" s="9"/>
      <c r="C101" s="9"/>
      <c r="D101" s="10"/>
      <c r="E101" s="8"/>
      <c r="F101" s="8"/>
    </row>
    <row r="102" spans="1:6" x14ac:dyDescent="0.3">
      <c r="A102" s="9"/>
      <c r="B102" s="9"/>
      <c r="C102" s="9"/>
      <c r="D102" s="10"/>
      <c r="E102" s="8"/>
      <c r="F102" s="8"/>
    </row>
    <row r="103" spans="1:6" x14ac:dyDescent="0.3">
      <c r="A103" s="9"/>
      <c r="B103" s="9"/>
      <c r="C103" s="9"/>
      <c r="D103" s="10"/>
      <c r="E103" s="8"/>
      <c r="F103" s="8"/>
    </row>
    <row r="104" spans="1:6" x14ac:dyDescent="0.3">
      <c r="A104" s="9"/>
      <c r="B104" s="9"/>
      <c r="C104" s="9"/>
      <c r="D104" s="10"/>
      <c r="E104" s="8"/>
      <c r="F104" s="8"/>
    </row>
    <row r="105" spans="1:6" x14ac:dyDescent="0.3">
      <c r="A105" s="9"/>
      <c r="B105" s="9"/>
      <c r="C105" s="9"/>
      <c r="D105" s="10"/>
      <c r="E105" s="8"/>
      <c r="F105" s="8"/>
    </row>
    <row r="106" spans="1:6" ht="22.5" x14ac:dyDescent="0.35">
      <c r="A106" s="554" t="s">
        <v>449</v>
      </c>
      <c r="B106" s="554"/>
      <c r="C106" s="554"/>
      <c r="D106" s="554"/>
      <c r="E106" s="554"/>
      <c r="F106" s="554"/>
    </row>
    <row r="107" spans="1:6" x14ac:dyDescent="0.3">
      <c r="A107" s="3" t="s">
        <v>317</v>
      </c>
      <c r="B107" s="3" t="s">
        <v>318</v>
      </c>
      <c r="C107" s="3" t="s">
        <v>319</v>
      </c>
      <c r="D107" s="3" t="s">
        <v>320</v>
      </c>
      <c r="E107" s="3" t="s">
        <v>321</v>
      </c>
      <c r="F107" s="3" t="s">
        <v>73</v>
      </c>
    </row>
    <row r="108" spans="1:6" x14ac:dyDescent="0.3">
      <c r="A108" s="3">
        <v>1</v>
      </c>
      <c r="B108" s="3" t="s">
        <v>450</v>
      </c>
      <c r="C108" s="4" t="s">
        <v>451</v>
      </c>
      <c r="D108" s="5">
        <v>27000</v>
      </c>
      <c r="E108" s="3" t="s">
        <v>324</v>
      </c>
      <c r="F108" s="4"/>
    </row>
    <row r="109" spans="1:6" x14ac:dyDescent="0.3">
      <c r="A109" s="3">
        <v>2</v>
      </c>
      <c r="B109" s="3" t="s">
        <v>452</v>
      </c>
      <c r="C109" s="4" t="s">
        <v>453</v>
      </c>
      <c r="D109" s="5">
        <v>5000</v>
      </c>
      <c r="E109" s="3" t="s">
        <v>324</v>
      </c>
      <c r="F109" s="4"/>
    </row>
    <row r="110" spans="1:6" x14ac:dyDescent="0.3">
      <c r="A110" s="3">
        <v>3</v>
      </c>
      <c r="B110" s="3" t="s">
        <v>454</v>
      </c>
      <c r="C110" s="4" t="s">
        <v>455</v>
      </c>
      <c r="D110" s="5">
        <v>25200</v>
      </c>
      <c r="E110" s="3" t="s">
        <v>324</v>
      </c>
      <c r="F110" s="4"/>
    </row>
    <row r="111" spans="1:6" x14ac:dyDescent="0.3">
      <c r="A111" s="3">
        <v>4</v>
      </c>
      <c r="B111" s="3" t="s">
        <v>456</v>
      </c>
      <c r="C111" s="4" t="s">
        <v>457</v>
      </c>
      <c r="D111" s="5">
        <v>49500</v>
      </c>
      <c r="E111" s="3" t="s">
        <v>324</v>
      </c>
      <c r="F111" s="4"/>
    </row>
    <row r="112" spans="1:6" x14ac:dyDescent="0.3">
      <c r="A112" s="3">
        <v>5</v>
      </c>
      <c r="B112" s="3" t="s">
        <v>458</v>
      </c>
      <c r="C112" s="4" t="s">
        <v>459</v>
      </c>
      <c r="D112" s="5">
        <v>20000</v>
      </c>
      <c r="E112" s="3" t="s">
        <v>324</v>
      </c>
      <c r="F112" s="4"/>
    </row>
    <row r="113" spans="1:6" x14ac:dyDescent="0.3">
      <c r="A113" s="3">
        <v>6</v>
      </c>
      <c r="B113" s="3" t="s">
        <v>460</v>
      </c>
      <c r="C113" s="4" t="s">
        <v>461</v>
      </c>
      <c r="D113" s="5">
        <v>2200</v>
      </c>
      <c r="E113" s="3" t="s">
        <v>324</v>
      </c>
      <c r="F113" s="4"/>
    </row>
    <row r="114" spans="1:6" x14ac:dyDescent="0.3">
      <c r="A114" s="3">
        <v>7</v>
      </c>
      <c r="B114" s="3" t="s">
        <v>462</v>
      </c>
      <c r="C114" s="4" t="s">
        <v>463</v>
      </c>
      <c r="D114" s="5">
        <v>3200</v>
      </c>
      <c r="E114" s="3" t="s">
        <v>324</v>
      </c>
      <c r="F114" s="4"/>
    </row>
    <row r="115" spans="1:6" x14ac:dyDescent="0.3">
      <c r="A115" s="3">
        <v>8</v>
      </c>
      <c r="B115" s="3" t="s">
        <v>464</v>
      </c>
      <c r="C115" s="4" t="s">
        <v>465</v>
      </c>
      <c r="D115" s="5">
        <v>500</v>
      </c>
      <c r="E115" s="3" t="s">
        <v>324</v>
      </c>
      <c r="F115" s="4"/>
    </row>
    <row r="116" spans="1:6" x14ac:dyDescent="0.3">
      <c r="A116" s="3">
        <v>9</v>
      </c>
      <c r="B116" s="3" t="s">
        <v>466</v>
      </c>
      <c r="C116" s="4" t="s">
        <v>467</v>
      </c>
      <c r="D116" s="5">
        <v>1850</v>
      </c>
      <c r="E116" s="3" t="s">
        <v>324</v>
      </c>
      <c r="F116" s="4"/>
    </row>
    <row r="117" spans="1:6" x14ac:dyDescent="0.3">
      <c r="A117" s="3">
        <v>10</v>
      </c>
      <c r="B117" s="3" t="s">
        <v>468</v>
      </c>
      <c r="C117" s="4" t="s">
        <v>469</v>
      </c>
      <c r="D117" s="5">
        <v>6000</v>
      </c>
      <c r="E117" s="3" t="s">
        <v>324</v>
      </c>
      <c r="F117" s="4"/>
    </row>
    <row r="118" spans="1:6" x14ac:dyDescent="0.3">
      <c r="A118" s="3">
        <v>11</v>
      </c>
      <c r="B118" s="3" t="s">
        <v>470</v>
      </c>
      <c r="C118" s="4" t="s">
        <v>471</v>
      </c>
      <c r="D118" s="5">
        <v>3200</v>
      </c>
      <c r="E118" s="3" t="s">
        <v>324</v>
      </c>
      <c r="F118" s="4"/>
    </row>
    <row r="119" spans="1:6" x14ac:dyDescent="0.3">
      <c r="A119" s="3"/>
      <c r="B119" s="3"/>
      <c r="C119" s="4"/>
      <c r="D119" s="5"/>
      <c r="E119" s="3"/>
      <c r="F119" s="4"/>
    </row>
    <row r="120" spans="1:6" x14ac:dyDescent="0.3">
      <c r="A120" s="3"/>
      <c r="B120" s="4"/>
      <c r="C120" s="4"/>
      <c r="D120" s="5"/>
      <c r="E120" s="3"/>
      <c r="F120" s="4"/>
    </row>
    <row r="121" spans="1:6" x14ac:dyDescent="0.3">
      <c r="A121" s="3"/>
      <c r="B121" s="4"/>
      <c r="C121" s="4"/>
      <c r="D121" s="5"/>
      <c r="E121" s="3"/>
      <c r="F121" s="4"/>
    </row>
    <row r="122" spans="1:6" ht="20.25" thickBot="1" x14ac:dyDescent="0.35">
      <c r="A122" s="551" t="s">
        <v>472</v>
      </c>
      <c r="B122" s="552"/>
      <c r="C122" s="553"/>
      <c r="D122" s="7">
        <v>143650</v>
      </c>
      <c r="E122" s="8"/>
      <c r="F122" s="8"/>
    </row>
    <row r="123" spans="1:6" ht="20.25" thickTop="1" x14ac:dyDescent="0.3">
      <c r="A123" s="9"/>
      <c r="B123" s="9"/>
      <c r="C123" s="9"/>
      <c r="D123" s="10"/>
      <c r="E123" s="8"/>
      <c r="F123" s="8"/>
    </row>
    <row r="124" spans="1:6" x14ac:dyDescent="0.3">
      <c r="A124" s="9"/>
      <c r="B124" s="9"/>
      <c r="C124" s="9"/>
      <c r="D124" s="10"/>
      <c r="E124" s="8"/>
      <c r="F124" s="8"/>
    </row>
    <row r="125" spans="1:6" x14ac:dyDescent="0.3">
      <c r="A125" s="9"/>
      <c r="B125" s="9"/>
      <c r="C125" s="9"/>
      <c r="D125" s="10"/>
      <c r="E125" s="8"/>
      <c r="F125" s="8"/>
    </row>
    <row r="126" spans="1:6" x14ac:dyDescent="0.3">
      <c r="A126" s="9"/>
      <c r="B126" s="9"/>
      <c r="C126" s="9"/>
      <c r="D126" s="10"/>
      <c r="E126" s="8"/>
      <c r="F126" s="8"/>
    </row>
    <row r="127" spans="1:6" x14ac:dyDescent="0.3">
      <c r="A127" s="9"/>
      <c r="B127" s="9"/>
      <c r="C127" s="9"/>
      <c r="D127" s="10"/>
      <c r="E127" s="8"/>
      <c r="F127" s="8"/>
    </row>
    <row r="128" spans="1:6" x14ac:dyDescent="0.3">
      <c r="A128" s="9"/>
      <c r="B128" s="9"/>
      <c r="C128" s="9"/>
      <c r="D128" s="10"/>
      <c r="E128" s="8"/>
      <c r="F128" s="8"/>
    </row>
    <row r="129" spans="1:6" x14ac:dyDescent="0.3">
      <c r="A129" s="9"/>
      <c r="B129" s="9"/>
      <c r="C129" s="9"/>
      <c r="D129" s="10"/>
      <c r="E129" s="8"/>
      <c r="F129" s="8"/>
    </row>
    <row r="130" spans="1:6" x14ac:dyDescent="0.3">
      <c r="A130" s="9"/>
      <c r="B130" s="9"/>
      <c r="C130" s="9"/>
      <c r="D130" s="10"/>
      <c r="E130" s="8"/>
      <c r="F130" s="8"/>
    </row>
    <row r="131" spans="1:6" x14ac:dyDescent="0.3">
      <c r="A131" s="9"/>
      <c r="B131" s="9"/>
      <c r="C131" s="9"/>
      <c r="D131" s="10"/>
      <c r="E131" s="8"/>
      <c r="F131" s="8"/>
    </row>
    <row r="132" spans="1:6" x14ac:dyDescent="0.3">
      <c r="A132" s="9"/>
      <c r="B132" s="9"/>
      <c r="C132" s="9"/>
      <c r="D132" s="10"/>
      <c r="E132" s="8"/>
      <c r="F132" s="8"/>
    </row>
    <row r="133" spans="1:6" x14ac:dyDescent="0.3">
      <c r="A133" s="9"/>
      <c r="B133" s="9"/>
      <c r="C133" s="9"/>
      <c r="D133" s="10"/>
      <c r="E133" s="8"/>
      <c r="F133" s="8"/>
    </row>
    <row r="134" spans="1:6" x14ac:dyDescent="0.3">
      <c r="A134" s="9"/>
      <c r="B134" s="9"/>
      <c r="C134" s="9"/>
      <c r="D134" s="10"/>
      <c r="E134" s="8"/>
      <c r="F134" s="8"/>
    </row>
    <row r="135" spans="1:6" x14ac:dyDescent="0.3">
      <c r="A135" s="9"/>
      <c r="B135" s="9"/>
      <c r="C135" s="9"/>
      <c r="D135" s="10"/>
      <c r="E135" s="8"/>
      <c r="F135" s="8"/>
    </row>
    <row r="136" spans="1:6" x14ac:dyDescent="0.3">
      <c r="A136" s="9"/>
      <c r="B136" s="9"/>
      <c r="C136" s="9"/>
      <c r="D136" s="10"/>
      <c r="E136" s="8"/>
      <c r="F136" s="8"/>
    </row>
    <row r="137" spans="1:6" x14ac:dyDescent="0.3">
      <c r="A137" s="9"/>
      <c r="B137" s="9"/>
      <c r="C137" s="9"/>
      <c r="D137" s="10"/>
      <c r="E137" s="8"/>
      <c r="F137" s="8"/>
    </row>
    <row r="138" spans="1:6" x14ac:dyDescent="0.3">
      <c r="A138" s="9"/>
      <c r="B138" s="9"/>
      <c r="C138" s="9"/>
      <c r="D138" s="10"/>
      <c r="E138" s="8"/>
      <c r="F138" s="8"/>
    </row>
    <row r="139" spans="1:6" x14ac:dyDescent="0.3">
      <c r="A139" s="9"/>
      <c r="B139" s="9"/>
      <c r="C139" s="9"/>
      <c r="D139" s="10"/>
      <c r="E139" s="8"/>
      <c r="F139" s="8"/>
    </row>
    <row r="140" spans="1:6" x14ac:dyDescent="0.3">
      <c r="A140" s="9"/>
      <c r="B140" s="9"/>
      <c r="C140" s="9"/>
      <c r="D140" s="10"/>
      <c r="E140" s="8"/>
      <c r="F140" s="8"/>
    </row>
    <row r="141" spans="1:6" ht="22.5" x14ac:dyDescent="0.35">
      <c r="A141" s="554" t="s">
        <v>473</v>
      </c>
      <c r="B141" s="554"/>
      <c r="C141" s="554"/>
      <c r="D141" s="554"/>
      <c r="E141" s="554"/>
      <c r="F141" s="554"/>
    </row>
    <row r="142" spans="1:6" x14ac:dyDescent="0.3">
      <c r="A142" s="3" t="s">
        <v>317</v>
      </c>
      <c r="B142" s="3" t="s">
        <v>318</v>
      </c>
      <c r="C142" s="3" t="s">
        <v>319</v>
      </c>
      <c r="D142" s="3" t="s">
        <v>320</v>
      </c>
      <c r="E142" s="3" t="s">
        <v>321</v>
      </c>
      <c r="F142" s="3" t="s">
        <v>73</v>
      </c>
    </row>
    <row r="143" spans="1:6" x14ac:dyDescent="0.3">
      <c r="A143" s="3">
        <v>1</v>
      </c>
      <c r="B143" s="3" t="s">
        <v>474</v>
      </c>
      <c r="C143" s="4" t="s">
        <v>475</v>
      </c>
      <c r="D143" s="5">
        <v>4200</v>
      </c>
      <c r="E143" s="3" t="s">
        <v>324</v>
      </c>
      <c r="F143" s="4"/>
    </row>
    <row r="144" spans="1:6" x14ac:dyDescent="0.3">
      <c r="A144" s="3">
        <v>2</v>
      </c>
      <c r="B144" s="3" t="s">
        <v>476</v>
      </c>
      <c r="C144" s="4" t="s">
        <v>477</v>
      </c>
      <c r="D144" s="5">
        <v>9600</v>
      </c>
      <c r="E144" s="3" t="s">
        <v>324</v>
      </c>
      <c r="F144" s="4"/>
    </row>
    <row r="145" spans="1:6" x14ac:dyDescent="0.3">
      <c r="A145" s="3">
        <v>3</v>
      </c>
      <c r="B145" s="3" t="s">
        <v>478</v>
      </c>
      <c r="C145" s="4" t="s">
        <v>347</v>
      </c>
      <c r="D145" s="5">
        <v>3200</v>
      </c>
      <c r="E145" s="3" t="s">
        <v>324</v>
      </c>
      <c r="F145" s="4"/>
    </row>
    <row r="146" spans="1:6" x14ac:dyDescent="0.3">
      <c r="A146" s="3">
        <v>4</v>
      </c>
      <c r="B146" s="3" t="s">
        <v>479</v>
      </c>
      <c r="C146" s="4" t="s">
        <v>480</v>
      </c>
      <c r="D146" s="5">
        <v>49000</v>
      </c>
      <c r="E146" s="3" t="s">
        <v>324</v>
      </c>
      <c r="F146" s="4"/>
    </row>
    <row r="147" spans="1:6" x14ac:dyDescent="0.3">
      <c r="A147" s="3">
        <v>5</v>
      </c>
      <c r="B147" s="3" t="s">
        <v>481</v>
      </c>
      <c r="C147" s="4" t="s">
        <v>482</v>
      </c>
      <c r="D147" s="5">
        <v>48000</v>
      </c>
      <c r="E147" s="3" t="s">
        <v>324</v>
      </c>
      <c r="F147" s="4"/>
    </row>
    <row r="148" spans="1:6" x14ac:dyDescent="0.3">
      <c r="A148" s="3">
        <v>6</v>
      </c>
      <c r="B148" s="3" t="s">
        <v>483</v>
      </c>
      <c r="C148" s="4" t="s">
        <v>484</v>
      </c>
      <c r="D148" s="5">
        <v>33900</v>
      </c>
      <c r="E148" s="3" t="s">
        <v>324</v>
      </c>
      <c r="F148" s="4"/>
    </row>
    <row r="149" spans="1:6" x14ac:dyDescent="0.3">
      <c r="A149" s="3"/>
      <c r="B149" s="3"/>
      <c r="C149" s="4"/>
      <c r="D149" s="5"/>
      <c r="E149" s="3"/>
      <c r="F149" s="4"/>
    </row>
    <row r="150" spans="1:6" x14ac:dyDescent="0.3">
      <c r="A150" s="3"/>
      <c r="B150" s="4"/>
      <c r="C150" s="4"/>
      <c r="D150" s="5"/>
      <c r="E150" s="3"/>
      <c r="F150" s="4"/>
    </row>
    <row r="151" spans="1:6" x14ac:dyDescent="0.3">
      <c r="A151" s="3"/>
      <c r="B151" s="4"/>
      <c r="C151" s="4"/>
      <c r="D151" s="5"/>
      <c r="E151" s="3"/>
      <c r="F151" s="4"/>
    </row>
    <row r="152" spans="1:6" x14ac:dyDescent="0.3">
      <c r="A152" s="3"/>
      <c r="B152" s="4"/>
      <c r="C152" s="4"/>
      <c r="D152" s="5"/>
      <c r="E152" s="3"/>
      <c r="F152" s="4"/>
    </row>
    <row r="153" spans="1:6" ht="20.25" thickBot="1" x14ac:dyDescent="0.35">
      <c r="A153" s="551" t="s">
        <v>485</v>
      </c>
      <c r="B153" s="552"/>
      <c r="C153" s="553"/>
      <c r="D153" s="7">
        <v>147900</v>
      </c>
      <c r="E153" s="8"/>
      <c r="F153" s="8"/>
    </row>
    <row r="154" spans="1:6" ht="20.25" thickTop="1" x14ac:dyDescent="0.3">
      <c r="A154" s="9"/>
      <c r="B154" s="9"/>
      <c r="C154" s="9"/>
      <c r="D154" s="10"/>
      <c r="E154" s="8"/>
      <c r="F154" s="8"/>
    </row>
    <row r="155" spans="1:6" x14ac:dyDescent="0.3">
      <c r="A155" s="9"/>
      <c r="B155" s="9"/>
      <c r="C155" s="9"/>
      <c r="D155" s="10"/>
      <c r="E155" s="8"/>
      <c r="F155" s="8"/>
    </row>
    <row r="156" spans="1:6" x14ac:dyDescent="0.3">
      <c r="A156" s="9"/>
      <c r="B156" s="9"/>
      <c r="C156" s="9"/>
      <c r="D156" s="10"/>
      <c r="E156" s="8"/>
      <c r="F156" s="8"/>
    </row>
    <row r="157" spans="1:6" x14ac:dyDescent="0.3">
      <c r="A157" s="9"/>
      <c r="B157" s="9"/>
      <c r="C157" s="9"/>
      <c r="D157" s="10"/>
      <c r="E157" s="8"/>
      <c r="F157" s="8"/>
    </row>
    <row r="158" spans="1:6" x14ac:dyDescent="0.3">
      <c r="A158" s="9"/>
      <c r="B158" s="9"/>
      <c r="C158" s="9"/>
      <c r="D158" s="10"/>
      <c r="E158" s="8"/>
      <c r="F158" s="8"/>
    </row>
    <row r="159" spans="1:6" x14ac:dyDescent="0.3">
      <c r="A159" s="9"/>
      <c r="B159" s="9"/>
      <c r="C159" s="9"/>
      <c r="D159" s="10"/>
      <c r="E159" s="8"/>
      <c r="F159" s="8"/>
    </row>
    <row r="160" spans="1:6" x14ac:dyDescent="0.3">
      <c r="A160" s="9"/>
      <c r="B160" s="9"/>
      <c r="C160" s="9"/>
      <c r="D160" s="10"/>
      <c r="E160" s="8"/>
      <c r="F160" s="8"/>
    </row>
    <row r="161" spans="1:6" x14ac:dyDescent="0.3">
      <c r="A161" s="9"/>
      <c r="B161" s="9"/>
      <c r="C161" s="9"/>
      <c r="D161" s="10"/>
      <c r="E161" s="8"/>
      <c r="F161" s="8"/>
    </row>
    <row r="162" spans="1:6" x14ac:dyDescent="0.3">
      <c r="A162" s="9"/>
      <c r="B162" s="9"/>
      <c r="C162" s="9"/>
      <c r="D162" s="10"/>
      <c r="E162" s="8"/>
      <c r="F162" s="8"/>
    </row>
    <row r="163" spans="1:6" x14ac:dyDescent="0.3">
      <c r="A163" s="9"/>
      <c r="B163" s="9"/>
      <c r="C163" s="9"/>
      <c r="D163" s="10"/>
      <c r="E163" s="8"/>
      <c r="F163" s="8"/>
    </row>
    <row r="164" spans="1:6" x14ac:dyDescent="0.3">
      <c r="A164" s="9"/>
      <c r="B164" s="9"/>
      <c r="C164" s="9"/>
      <c r="D164" s="10"/>
      <c r="E164" s="8"/>
      <c r="F164" s="8"/>
    </row>
    <row r="165" spans="1:6" x14ac:dyDescent="0.3">
      <c r="A165" s="9"/>
      <c r="B165" s="9"/>
      <c r="C165" s="9"/>
      <c r="D165" s="10"/>
      <c r="E165" s="8"/>
      <c r="F165" s="8"/>
    </row>
    <row r="166" spans="1:6" x14ac:dyDescent="0.3">
      <c r="A166" s="9"/>
      <c r="B166" s="9"/>
      <c r="C166" s="9"/>
      <c r="D166" s="10"/>
      <c r="E166" s="8"/>
      <c r="F166" s="8"/>
    </row>
    <row r="167" spans="1:6" x14ac:dyDescent="0.3">
      <c r="A167" s="9"/>
      <c r="B167" s="9"/>
      <c r="C167" s="9"/>
      <c r="D167" s="10"/>
      <c r="E167" s="8"/>
      <c r="F167" s="8"/>
    </row>
    <row r="168" spans="1:6" x14ac:dyDescent="0.3">
      <c r="A168" s="9"/>
      <c r="B168" s="9"/>
      <c r="C168" s="9"/>
      <c r="D168" s="10"/>
      <c r="E168" s="8"/>
      <c r="F168" s="8"/>
    </row>
    <row r="169" spans="1:6" x14ac:dyDescent="0.3">
      <c r="A169" s="9"/>
      <c r="B169" s="9"/>
      <c r="C169" s="9"/>
      <c r="D169" s="10"/>
      <c r="E169" s="8"/>
      <c r="F169" s="8"/>
    </row>
    <row r="170" spans="1:6" x14ac:dyDescent="0.3">
      <c r="A170" s="9"/>
      <c r="B170" s="9"/>
      <c r="C170" s="9"/>
      <c r="D170" s="10"/>
      <c r="E170" s="8"/>
      <c r="F170" s="8"/>
    </row>
    <row r="171" spans="1:6" x14ac:dyDescent="0.3">
      <c r="A171" s="9"/>
      <c r="B171" s="9"/>
      <c r="C171" s="9"/>
      <c r="D171" s="10"/>
      <c r="E171" s="8"/>
      <c r="F171" s="8"/>
    </row>
    <row r="172" spans="1:6" x14ac:dyDescent="0.3">
      <c r="A172" s="9"/>
      <c r="B172" s="9"/>
      <c r="C172" s="9"/>
      <c r="D172" s="10"/>
      <c r="E172" s="8"/>
      <c r="F172" s="8"/>
    </row>
    <row r="173" spans="1:6" x14ac:dyDescent="0.3">
      <c r="A173" s="9"/>
      <c r="B173" s="9"/>
      <c r="C173" s="9"/>
      <c r="D173" s="10"/>
      <c r="E173" s="8"/>
      <c r="F173" s="8"/>
    </row>
    <row r="174" spans="1:6" x14ac:dyDescent="0.3">
      <c r="A174" s="9"/>
      <c r="B174" s="9"/>
      <c r="C174" s="9"/>
      <c r="D174" s="10"/>
      <c r="E174" s="8"/>
      <c r="F174" s="8"/>
    </row>
    <row r="175" spans="1:6" x14ac:dyDescent="0.3">
      <c r="A175" s="9"/>
      <c r="B175" s="9"/>
      <c r="C175" s="9"/>
      <c r="D175" s="10"/>
      <c r="E175" s="8"/>
      <c r="F175" s="8"/>
    </row>
    <row r="176" spans="1:6" ht="22.5" x14ac:dyDescent="0.35">
      <c r="A176" s="554" t="s">
        <v>486</v>
      </c>
      <c r="B176" s="554"/>
      <c r="C176" s="554"/>
      <c r="D176" s="554"/>
      <c r="E176" s="554"/>
      <c r="F176" s="554"/>
    </row>
    <row r="177" spans="1:6" x14ac:dyDescent="0.3">
      <c r="A177" s="3" t="s">
        <v>317</v>
      </c>
      <c r="B177" s="3" t="s">
        <v>318</v>
      </c>
      <c r="C177" s="3" t="s">
        <v>319</v>
      </c>
      <c r="D177" s="3" t="s">
        <v>320</v>
      </c>
      <c r="E177" s="3" t="s">
        <v>321</v>
      </c>
      <c r="F177" s="3" t="s">
        <v>73</v>
      </c>
    </row>
    <row r="178" spans="1:6" x14ac:dyDescent="0.3">
      <c r="A178" s="3">
        <v>1</v>
      </c>
      <c r="B178" s="3" t="s">
        <v>487</v>
      </c>
      <c r="C178" s="4" t="s">
        <v>488</v>
      </c>
      <c r="D178" s="5" t="s">
        <v>65</v>
      </c>
      <c r="E178" s="3" t="s">
        <v>324</v>
      </c>
      <c r="F178" s="4" t="s">
        <v>325</v>
      </c>
    </row>
    <row r="179" spans="1:6" x14ac:dyDescent="0.3">
      <c r="A179" s="3">
        <v>2</v>
      </c>
      <c r="B179" s="3" t="s">
        <v>489</v>
      </c>
      <c r="C179" s="4" t="s">
        <v>490</v>
      </c>
      <c r="D179" s="5" t="s">
        <v>65</v>
      </c>
      <c r="E179" s="3" t="s">
        <v>324</v>
      </c>
      <c r="F179" s="4" t="s">
        <v>325</v>
      </c>
    </row>
    <row r="180" spans="1:6" x14ac:dyDescent="0.3">
      <c r="A180" s="3"/>
      <c r="B180" s="3"/>
      <c r="C180" s="4" t="s">
        <v>491</v>
      </c>
      <c r="D180" s="5"/>
      <c r="E180" s="3"/>
      <c r="F180" s="4"/>
    </row>
    <row r="181" spans="1:6" x14ac:dyDescent="0.3">
      <c r="A181" s="3">
        <v>3</v>
      </c>
      <c r="B181" s="3" t="s">
        <v>492</v>
      </c>
      <c r="C181" s="4" t="s">
        <v>493</v>
      </c>
      <c r="D181" s="5">
        <v>24900</v>
      </c>
      <c r="E181" s="3" t="s">
        <v>324</v>
      </c>
      <c r="F181" s="4"/>
    </row>
    <row r="182" spans="1:6" x14ac:dyDescent="0.3">
      <c r="A182" s="3"/>
      <c r="B182" s="3"/>
      <c r="C182" s="4" t="s">
        <v>494</v>
      </c>
      <c r="D182" s="5"/>
      <c r="E182" s="3"/>
      <c r="F182" s="4"/>
    </row>
    <row r="183" spans="1:6" x14ac:dyDescent="0.3">
      <c r="A183" s="3">
        <v>4</v>
      </c>
      <c r="B183" s="3" t="s">
        <v>495</v>
      </c>
      <c r="C183" s="4" t="s">
        <v>496</v>
      </c>
      <c r="D183" s="5">
        <v>14120</v>
      </c>
      <c r="E183" s="3" t="s">
        <v>324</v>
      </c>
      <c r="F183" s="4"/>
    </row>
    <row r="184" spans="1:6" x14ac:dyDescent="0.3">
      <c r="A184" s="3"/>
      <c r="B184" s="4"/>
      <c r="C184" s="4"/>
      <c r="D184" s="5"/>
      <c r="E184" s="3"/>
      <c r="F184" s="4"/>
    </row>
    <row r="185" spans="1:6" x14ac:dyDescent="0.3">
      <c r="A185" s="3"/>
      <c r="B185" s="4"/>
      <c r="C185" s="4"/>
      <c r="D185" s="5"/>
      <c r="E185" s="3"/>
      <c r="F185" s="4"/>
    </row>
    <row r="186" spans="1:6" x14ac:dyDescent="0.3">
      <c r="A186" s="3"/>
      <c r="B186" s="4"/>
      <c r="C186" s="4"/>
      <c r="D186" s="5"/>
      <c r="E186" s="3"/>
      <c r="F186" s="4"/>
    </row>
    <row r="187" spans="1:6" x14ac:dyDescent="0.3">
      <c r="A187" s="3"/>
      <c r="B187" s="4"/>
      <c r="C187" s="4"/>
      <c r="D187" s="5"/>
      <c r="E187" s="3"/>
      <c r="F187" s="4"/>
    </row>
    <row r="188" spans="1:6" x14ac:dyDescent="0.3">
      <c r="A188" s="3"/>
      <c r="B188" s="4"/>
      <c r="C188" s="4"/>
      <c r="D188" s="5"/>
      <c r="E188" s="3"/>
      <c r="F188" s="4"/>
    </row>
    <row r="189" spans="1:6" x14ac:dyDescent="0.3">
      <c r="A189" s="3"/>
      <c r="B189" s="4"/>
      <c r="C189" s="4"/>
      <c r="D189" s="5"/>
      <c r="E189" s="3"/>
      <c r="F189" s="4"/>
    </row>
    <row r="190" spans="1:6" ht="20.25" thickBot="1" x14ac:dyDescent="0.35">
      <c r="A190" s="551" t="s">
        <v>497</v>
      </c>
      <c r="B190" s="552"/>
      <c r="C190" s="553"/>
      <c r="D190" s="7">
        <v>39020</v>
      </c>
      <c r="E190" s="8"/>
      <c r="F190" s="8"/>
    </row>
    <row r="191" spans="1:6" ht="20.25" thickTop="1" x14ac:dyDescent="0.3">
      <c r="A191" s="9"/>
      <c r="B191" s="9"/>
      <c r="C191" s="9"/>
      <c r="D191" s="10"/>
      <c r="E191" s="8"/>
      <c r="F191" s="8"/>
    </row>
    <row r="192" spans="1:6" x14ac:dyDescent="0.3">
      <c r="A192" s="9"/>
      <c r="B192" s="9"/>
      <c r="C192" s="9"/>
      <c r="D192" s="10"/>
      <c r="E192" s="8"/>
      <c r="F192" s="8"/>
    </row>
    <row r="193" spans="1:6" x14ac:dyDescent="0.3">
      <c r="A193" s="9"/>
      <c r="B193" s="9"/>
      <c r="C193" s="9"/>
      <c r="D193" s="10"/>
      <c r="E193" s="8"/>
      <c r="F193" s="8"/>
    </row>
    <row r="194" spans="1:6" x14ac:dyDescent="0.3">
      <c r="A194" s="9"/>
      <c r="B194" s="9"/>
      <c r="C194" s="9"/>
      <c r="D194" s="10"/>
      <c r="E194" s="8"/>
      <c r="F194" s="8"/>
    </row>
    <row r="195" spans="1:6" x14ac:dyDescent="0.3">
      <c r="A195" s="9"/>
      <c r="B195" s="9"/>
      <c r="C195" s="9"/>
      <c r="D195" s="10"/>
      <c r="E195" s="8"/>
      <c r="F195" s="8"/>
    </row>
    <row r="196" spans="1:6" x14ac:dyDescent="0.3">
      <c r="A196" s="9"/>
      <c r="B196" s="9"/>
      <c r="C196" s="9"/>
      <c r="D196" s="10"/>
      <c r="E196" s="8"/>
      <c r="F196" s="8"/>
    </row>
    <row r="197" spans="1:6" x14ac:dyDescent="0.3">
      <c r="A197" s="9"/>
      <c r="B197" s="9"/>
      <c r="C197" s="9"/>
      <c r="D197" s="10"/>
      <c r="E197" s="8"/>
      <c r="F197" s="8"/>
    </row>
    <row r="198" spans="1:6" x14ac:dyDescent="0.3">
      <c r="A198" s="9"/>
      <c r="B198" s="9"/>
      <c r="C198" s="9"/>
      <c r="D198" s="10"/>
      <c r="E198" s="8"/>
      <c r="F198" s="8"/>
    </row>
    <row r="199" spans="1:6" x14ac:dyDescent="0.3">
      <c r="A199" s="9"/>
      <c r="B199" s="9"/>
      <c r="C199" s="9"/>
      <c r="D199" s="10"/>
      <c r="E199" s="8"/>
      <c r="F199" s="8"/>
    </row>
    <row r="200" spans="1:6" x14ac:dyDescent="0.3">
      <c r="A200" s="9"/>
      <c r="B200" s="9"/>
      <c r="C200" s="9"/>
      <c r="D200" s="10"/>
      <c r="E200" s="8"/>
      <c r="F200" s="8"/>
    </row>
    <row r="201" spans="1:6" x14ac:dyDescent="0.3">
      <c r="A201" s="9"/>
      <c r="B201" s="9"/>
      <c r="C201" s="9"/>
      <c r="D201" s="10"/>
      <c r="E201" s="8"/>
      <c r="F201" s="8"/>
    </row>
    <row r="202" spans="1:6" x14ac:dyDescent="0.3">
      <c r="A202" s="9"/>
      <c r="B202" s="9"/>
      <c r="C202" s="9"/>
      <c r="D202" s="10"/>
      <c r="E202" s="8"/>
      <c r="F202" s="8"/>
    </row>
    <row r="203" spans="1:6" x14ac:dyDescent="0.3">
      <c r="A203" s="9"/>
      <c r="B203" s="9"/>
      <c r="C203" s="9"/>
      <c r="D203" s="10"/>
      <c r="E203" s="8"/>
      <c r="F203" s="8"/>
    </row>
    <row r="204" spans="1:6" x14ac:dyDescent="0.3">
      <c r="A204" s="9"/>
      <c r="B204" s="9"/>
      <c r="C204" s="9"/>
      <c r="D204" s="10"/>
      <c r="E204" s="8"/>
      <c r="F204" s="8"/>
    </row>
    <row r="205" spans="1:6" x14ac:dyDescent="0.3">
      <c r="A205" s="9"/>
      <c r="B205" s="9"/>
      <c r="C205" s="9"/>
      <c r="D205" s="10"/>
      <c r="E205" s="8"/>
      <c r="F205" s="8"/>
    </row>
    <row r="206" spans="1:6" x14ac:dyDescent="0.3">
      <c r="A206" s="9"/>
      <c r="B206" s="9"/>
      <c r="C206" s="9"/>
      <c r="D206" s="10"/>
      <c r="E206" s="8"/>
      <c r="F206" s="8"/>
    </row>
    <row r="207" spans="1:6" x14ac:dyDescent="0.3">
      <c r="A207" s="9"/>
      <c r="B207" s="9"/>
      <c r="C207" s="9"/>
      <c r="D207" s="10"/>
      <c r="E207" s="8"/>
      <c r="F207" s="8"/>
    </row>
    <row r="208" spans="1:6" x14ac:dyDescent="0.3">
      <c r="A208" s="9"/>
      <c r="B208" s="9"/>
      <c r="C208" s="9"/>
      <c r="D208" s="10"/>
      <c r="E208" s="8"/>
      <c r="F208" s="8"/>
    </row>
    <row r="209" spans="1:6" x14ac:dyDescent="0.3">
      <c r="A209" s="9"/>
      <c r="B209" s="9"/>
      <c r="C209" s="9"/>
      <c r="D209" s="10"/>
      <c r="E209" s="8"/>
      <c r="F209" s="8"/>
    </row>
    <row r="210" spans="1:6" x14ac:dyDescent="0.3">
      <c r="A210" s="9"/>
      <c r="B210" s="9"/>
      <c r="C210" s="9"/>
      <c r="D210" s="10"/>
      <c r="E210" s="8"/>
      <c r="F210" s="8"/>
    </row>
    <row r="211" spans="1:6" ht="22.5" x14ac:dyDescent="0.35">
      <c r="A211" s="554" t="s">
        <v>498</v>
      </c>
      <c r="B211" s="554"/>
      <c r="C211" s="554"/>
      <c r="D211" s="554"/>
      <c r="E211" s="554"/>
      <c r="F211" s="554"/>
    </row>
    <row r="212" spans="1:6" x14ac:dyDescent="0.3">
      <c r="A212" s="3" t="s">
        <v>317</v>
      </c>
      <c r="B212" s="3" t="s">
        <v>318</v>
      </c>
      <c r="C212" s="3" t="s">
        <v>319</v>
      </c>
      <c r="D212" s="3" t="s">
        <v>320</v>
      </c>
      <c r="E212" s="3" t="s">
        <v>321</v>
      </c>
      <c r="F212" s="3" t="s">
        <v>73</v>
      </c>
    </row>
    <row r="213" spans="1:6" x14ac:dyDescent="0.3">
      <c r="A213" s="3">
        <v>1</v>
      </c>
      <c r="B213" s="3" t="s">
        <v>499</v>
      </c>
      <c r="C213" s="4" t="s">
        <v>500</v>
      </c>
      <c r="D213" s="5">
        <v>11000</v>
      </c>
      <c r="E213" s="3" t="s">
        <v>324</v>
      </c>
      <c r="F213" s="4"/>
    </row>
    <row r="214" spans="1:6" x14ac:dyDescent="0.3">
      <c r="A214" s="3">
        <v>2</v>
      </c>
      <c r="B214" s="3" t="s">
        <v>501</v>
      </c>
      <c r="C214" s="4" t="s">
        <v>502</v>
      </c>
      <c r="D214" s="5">
        <v>9600</v>
      </c>
      <c r="E214" s="3" t="s">
        <v>324</v>
      </c>
      <c r="F214" s="4"/>
    </row>
    <row r="215" spans="1:6" x14ac:dyDescent="0.3">
      <c r="A215" s="3">
        <v>3</v>
      </c>
      <c r="B215" s="3" t="s">
        <v>503</v>
      </c>
      <c r="C215" s="4" t="s">
        <v>363</v>
      </c>
      <c r="D215" s="5">
        <v>76000</v>
      </c>
      <c r="E215" s="3" t="s">
        <v>324</v>
      </c>
      <c r="F215" s="4"/>
    </row>
    <row r="216" spans="1:6" x14ac:dyDescent="0.3">
      <c r="A216" s="3"/>
      <c r="B216" s="3"/>
      <c r="C216" s="4" t="s">
        <v>364</v>
      </c>
      <c r="D216" s="5"/>
      <c r="E216" s="3"/>
      <c r="F216" s="4"/>
    </row>
    <row r="217" spans="1:6" x14ac:dyDescent="0.3">
      <c r="A217" s="3">
        <v>4</v>
      </c>
      <c r="B217" s="3" t="s">
        <v>504</v>
      </c>
      <c r="C217" s="4" t="s">
        <v>363</v>
      </c>
      <c r="D217" s="5">
        <v>66500</v>
      </c>
      <c r="E217" s="3" t="s">
        <v>324</v>
      </c>
      <c r="F217" s="4"/>
    </row>
    <row r="218" spans="1:6" x14ac:dyDescent="0.3">
      <c r="A218" s="3"/>
      <c r="B218" s="3"/>
      <c r="C218" s="4" t="s">
        <v>364</v>
      </c>
      <c r="D218" s="5"/>
      <c r="E218" s="3"/>
      <c r="F218" s="4"/>
    </row>
    <row r="219" spans="1:6" x14ac:dyDescent="0.3">
      <c r="A219" s="3">
        <v>5</v>
      </c>
      <c r="B219" s="3" t="s">
        <v>505</v>
      </c>
      <c r="C219" s="4" t="s">
        <v>506</v>
      </c>
      <c r="D219" s="5">
        <v>2500</v>
      </c>
      <c r="E219" s="3" t="s">
        <v>324</v>
      </c>
      <c r="F219" s="4"/>
    </row>
    <row r="220" spans="1:6" x14ac:dyDescent="0.3">
      <c r="A220" s="3">
        <v>6</v>
      </c>
      <c r="B220" s="3" t="s">
        <v>507</v>
      </c>
      <c r="C220" s="4" t="s">
        <v>508</v>
      </c>
      <c r="D220" s="5">
        <v>3500</v>
      </c>
      <c r="E220" s="3" t="s">
        <v>324</v>
      </c>
      <c r="F220" s="4"/>
    </row>
    <row r="221" spans="1:6" x14ac:dyDescent="0.3">
      <c r="A221" s="3">
        <v>7</v>
      </c>
      <c r="B221" s="3" t="s">
        <v>509</v>
      </c>
      <c r="C221" s="4" t="s">
        <v>510</v>
      </c>
      <c r="D221" s="5">
        <v>4200</v>
      </c>
      <c r="E221" s="3" t="s">
        <v>511</v>
      </c>
      <c r="F221" s="4"/>
    </row>
    <row r="222" spans="1:6" x14ac:dyDescent="0.3">
      <c r="A222" s="3"/>
      <c r="B222" s="4"/>
      <c r="C222" s="4"/>
      <c r="D222" s="5"/>
      <c r="E222" s="3" t="s">
        <v>512</v>
      </c>
      <c r="F222" s="4"/>
    </row>
    <row r="223" spans="1:6" x14ac:dyDescent="0.3">
      <c r="A223" s="3"/>
      <c r="B223" s="4"/>
      <c r="C223" s="4"/>
      <c r="D223" s="5"/>
      <c r="E223" s="3"/>
      <c r="F223" s="4"/>
    </row>
    <row r="224" spans="1:6" x14ac:dyDescent="0.3">
      <c r="A224" s="3"/>
      <c r="B224" s="4"/>
      <c r="C224" s="4"/>
      <c r="D224" s="5"/>
      <c r="E224" s="3"/>
      <c r="F224" s="4"/>
    </row>
    <row r="225" spans="1:6" x14ac:dyDescent="0.3">
      <c r="A225" s="3"/>
      <c r="B225" s="4"/>
      <c r="C225" s="4"/>
      <c r="D225" s="5"/>
      <c r="E225" s="3"/>
      <c r="F225" s="4"/>
    </row>
    <row r="226" spans="1:6" ht="20.25" thickBot="1" x14ac:dyDescent="0.35">
      <c r="A226" s="551" t="s">
        <v>513</v>
      </c>
      <c r="B226" s="552"/>
      <c r="C226" s="553"/>
      <c r="D226" s="7">
        <v>173300</v>
      </c>
      <c r="E226" s="8"/>
      <c r="F226" s="8"/>
    </row>
    <row r="227" spans="1:6" s="8" customFormat="1" ht="20.25" thickTop="1" x14ac:dyDescent="0.3">
      <c r="A227" s="9"/>
      <c r="B227" s="9"/>
      <c r="C227" s="9"/>
      <c r="D227" s="10"/>
    </row>
    <row r="228" spans="1:6" s="8" customFormat="1" x14ac:dyDescent="0.3">
      <c r="A228" s="9"/>
      <c r="B228" s="9"/>
      <c r="C228" s="9"/>
      <c r="D228" s="10"/>
    </row>
    <row r="229" spans="1:6" s="8" customFormat="1" x14ac:dyDescent="0.3">
      <c r="A229" s="9"/>
      <c r="B229" s="9"/>
      <c r="C229" s="9"/>
      <c r="D229" s="10"/>
    </row>
    <row r="230" spans="1:6" s="8" customFormat="1" x14ac:dyDescent="0.3">
      <c r="A230" s="9"/>
      <c r="B230" s="9"/>
      <c r="C230" s="9"/>
      <c r="D230" s="10"/>
    </row>
    <row r="231" spans="1:6" s="8" customFormat="1" x14ac:dyDescent="0.3">
      <c r="A231" s="9"/>
      <c r="B231" s="9"/>
      <c r="C231" s="9"/>
      <c r="D231" s="10"/>
    </row>
    <row r="232" spans="1:6" s="8" customFormat="1" x14ac:dyDescent="0.3">
      <c r="A232" s="9"/>
      <c r="B232" s="9"/>
      <c r="C232" s="9"/>
      <c r="D232" s="10"/>
    </row>
    <row r="233" spans="1:6" s="8" customFormat="1" x14ac:dyDescent="0.3">
      <c r="A233" s="9"/>
      <c r="B233" s="9"/>
      <c r="C233" s="9"/>
      <c r="D233" s="10"/>
    </row>
    <row r="234" spans="1:6" s="8" customFormat="1" x14ac:dyDescent="0.3">
      <c r="A234" s="9"/>
      <c r="B234" s="9"/>
      <c r="C234" s="9"/>
      <c r="D234" s="10"/>
    </row>
    <row r="235" spans="1:6" s="8" customFormat="1" x14ac:dyDescent="0.3">
      <c r="A235" s="9"/>
      <c r="B235" s="9"/>
      <c r="C235" s="9"/>
      <c r="D235" s="10"/>
    </row>
    <row r="236" spans="1:6" s="8" customFormat="1" x14ac:dyDescent="0.3">
      <c r="A236" s="9"/>
      <c r="B236" s="9"/>
      <c r="C236" s="9"/>
      <c r="D236" s="10"/>
    </row>
    <row r="237" spans="1:6" s="8" customFormat="1" x14ac:dyDescent="0.3">
      <c r="A237" s="9"/>
      <c r="B237" s="9"/>
      <c r="C237" s="9"/>
      <c r="D237" s="10"/>
    </row>
    <row r="238" spans="1:6" s="8" customFormat="1" x14ac:dyDescent="0.3">
      <c r="A238" s="9"/>
      <c r="B238" s="9"/>
      <c r="C238" s="9"/>
      <c r="D238" s="10"/>
    </row>
    <row r="239" spans="1:6" s="8" customFormat="1" x14ac:dyDescent="0.3">
      <c r="A239" s="9"/>
      <c r="B239" s="9"/>
      <c r="C239" s="9"/>
      <c r="D239" s="10"/>
    </row>
    <row r="240" spans="1:6" s="8" customFormat="1" x14ac:dyDescent="0.3">
      <c r="A240" s="9"/>
      <c r="B240" s="9"/>
      <c r="C240" s="9"/>
      <c r="D240" s="10"/>
    </row>
    <row r="241" spans="1:6" s="8" customFormat="1" x14ac:dyDescent="0.3">
      <c r="A241" s="9"/>
      <c r="B241" s="9"/>
      <c r="C241" s="9"/>
      <c r="D241" s="10"/>
    </row>
    <row r="242" spans="1:6" s="8" customFormat="1" x14ac:dyDescent="0.3">
      <c r="A242" s="9"/>
      <c r="B242" s="9"/>
      <c r="C242" s="9"/>
      <c r="D242" s="10"/>
    </row>
    <row r="243" spans="1:6" s="8" customFormat="1" x14ac:dyDescent="0.3">
      <c r="A243" s="9"/>
      <c r="B243" s="9"/>
      <c r="C243" s="9"/>
      <c r="D243" s="10"/>
    </row>
    <row r="244" spans="1:6" s="8" customFormat="1" x14ac:dyDescent="0.3">
      <c r="A244" s="9"/>
      <c r="B244" s="9"/>
      <c r="C244" s="9"/>
      <c r="D244" s="10"/>
    </row>
    <row r="245" spans="1:6" s="8" customFormat="1" x14ac:dyDescent="0.3">
      <c r="A245" s="9"/>
      <c r="B245" s="9"/>
      <c r="C245" s="9"/>
      <c r="D245" s="10"/>
    </row>
    <row r="246" spans="1:6" ht="22.5" x14ac:dyDescent="0.35">
      <c r="A246" s="555" t="s">
        <v>514</v>
      </c>
      <c r="B246" s="555"/>
      <c r="C246" s="555"/>
      <c r="D246" s="555"/>
      <c r="E246" s="555"/>
      <c r="F246" s="555"/>
    </row>
    <row r="247" spans="1:6" x14ac:dyDescent="0.3">
      <c r="A247" s="3" t="s">
        <v>317</v>
      </c>
      <c r="B247" s="3" t="s">
        <v>318</v>
      </c>
      <c r="C247" s="3" t="s">
        <v>319</v>
      </c>
      <c r="D247" s="3" t="s">
        <v>320</v>
      </c>
      <c r="E247" s="3" t="s">
        <v>321</v>
      </c>
      <c r="F247" s="3" t="s">
        <v>73</v>
      </c>
    </row>
    <row r="248" spans="1:6" x14ac:dyDescent="0.3">
      <c r="A248" s="3">
        <v>1</v>
      </c>
      <c r="B248" s="3" t="s">
        <v>515</v>
      </c>
      <c r="C248" s="4" t="s">
        <v>516</v>
      </c>
      <c r="D248" s="5">
        <v>1800</v>
      </c>
      <c r="E248" s="3" t="s">
        <v>324</v>
      </c>
      <c r="F248" s="4"/>
    </row>
    <row r="249" spans="1:6" x14ac:dyDescent="0.3">
      <c r="A249" s="3"/>
      <c r="B249" s="3"/>
      <c r="C249" s="4" t="s">
        <v>517</v>
      </c>
      <c r="D249" s="5"/>
      <c r="E249" s="3"/>
      <c r="F249" s="4"/>
    </row>
    <row r="250" spans="1:6" x14ac:dyDescent="0.3">
      <c r="A250" s="3">
        <v>2</v>
      </c>
      <c r="B250" s="3" t="s">
        <v>518</v>
      </c>
      <c r="C250" s="4" t="s">
        <v>519</v>
      </c>
      <c r="D250" s="5">
        <v>3800</v>
      </c>
      <c r="E250" s="3" t="s">
        <v>324</v>
      </c>
      <c r="F250" s="4"/>
    </row>
    <row r="251" spans="1:6" x14ac:dyDescent="0.3">
      <c r="A251" s="3"/>
      <c r="B251" s="3"/>
      <c r="C251" s="4" t="s">
        <v>520</v>
      </c>
      <c r="D251" s="5"/>
      <c r="E251" s="3"/>
      <c r="F251" s="4"/>
    </row>
    <row r="252" spans="1:6" x14ac:dyDescent="0.3">
      <c r="A252" s="3">
        <v>3</v>
      </c>
      <c r="B252" s="3" t="s">
        <v>521</v>
      </c>
      <c r="C252" s="4" t="s">
        <v>522</v>
      </c>
      <c r="D252" s="5">
        <v>9600</v>
      </c>
      <c r="E252" s="3" t="s">
        <v>324</v>
      </c>
      <c r="F252" s="4"/>
    </row>
    <row r="253" spans="1:6" x14ac:dyDescent="0.3">
      <c r="A253" s="3"/>
      <c r="B253" s="3"/>
      <c r="C253" s="4" t="s">
        <v>523</v>
      </c>
      <c r="D253" s="5"/>
      <c r="E253" s="3"/>
      <c r="F253" s="4"/>
    </row>
    <row r="254" spans="1:6" x14ac:dyDescent="0.3">
      <c r="A254" s="3">
        <v>4</v>
      </c>
      <c r="B254" s="3" t="s">
        <v>524</v>
      </c>
      <c r="C254" s="4" t="s">
        <v>525</v>
      </c>
      <c r="D254" s="5" t="s">
        <v>526</v>
      </c>
      <c r="E254" s="3" t="s">
        <v>324</v>
      </c>
      <c r="F254" s="3" t="s">
        <v>527</v>
      </c>
    </row>
    <row r="255" spans="1:6" x14ac:dyDescent="0.3">
      <c r="A255" s="3"/>
      <c r="B255" s="4"/>
      <c r="C255" s="4" t="s">
        <v>528</v>
      </c>
      <c r="D255" s="5"/>
      <c r="E255" s="3"/>
      <c r="F255" s="3" t="s">
        <v>529</v>
      </c>
    </row>
    <row r="256" spans="1:6" x14ac:dyDescent="0.3">
      <c r="A256" s="3"/>
      <c r="B256" s="4"/>
      <c r="C256" s="4" t="s">
        <v>530</v>
      </c>
      <c r="D256" s="5"/>
      <c r="E256" s="3"/>
      <c r="F256" s="3" t="s">
        <v>531</v>
      </c>
    </row>
    <row r="257" spans="1:6" x14ac:dyDescent="0.3">
      <c r="A257" s="3"/>
      <c r="B257" s="4"/>
      <c r="C257" s="4" t="s">
        <v>532</v>
      </c>
      <c r="D257" s="5"/>
      <c r="E257" s="3"/>
      <c r="F257" s="3" t="s">
        <v>533</v>
      </c>
    </row>
    <row r="258" spans="1:6" x14ac:dyDescent="0.3">
      <c r="A258" s="3"/>
      <c r="B258" s="4"/>
      <c r="C258" s="4" t="s">
        <v>534</v>
      </c>
      <c r="D258" s="5"/>
      <c r="E258" s="3"/>
      <c r="F258" s="3" t="s">
        <v>535</v>
      </c>
    </row>
    <row r="259" spans="1:6" x14ac:dyDescent="0.3">
      <c r="A259" s="3"/>
      <c r="B259" s="4"/>
      <c r="C259" s="4" t="s">
        <v>536</v>
      </c>
      <c r="D259" s="5"/>
      <c r="E259" s="3"/>
      <c r="F259" s="3" t="s">
        <v>537</v>
      </c>
    </row>
    <row r="260" spans="1:6" x14ac:dyDescent="0.3">
      <c r="A260" s="3"/>
      <c r="B260" s="4"/>
      <c r="C260" s="4" t="s">
        <v>538</v>
      </c>
      <c r="D260" s="5"/>
      <c r="E260" s="3"/>
      <c r="F260" s="3" t="s">
        <v>539</v>
      </c>
    </row>
    <row r="261" spans="1:6" x14ac:dyDescent="0.3">
      <c r="A261" s="3"/>
      <c r="B261" s="4"/>
      <c r="C261" s="4" t="s">
        <v>540</v>
      </c>
      <c r="D261" s="5"/>
      <c r="E261" s="3"/>
      <c r="F261" s="4"/>
    </row>
    <row r="262" spans="1:6" x14ac:dyDescent="0.3">
      <c r="A262" s="3">
        <v>5</v>
      </c>
      <c r="B262" s="3" t="s">
        <v>541</v>
      </c>
      <c r="C262" s="4" t="s">
        <v>542</v>
      </c>
      <c r="D262" s="5">
        <v>14500</v>
      </c>
      <c r="E262" s="3" t="s">
        <v>324</v>
      </c>
      <c r="F262" s="4"/>
    </row>
    <row r="263" spans="1:6" x14ac:dyDescent="0.3">
      <c r="A263" s="3"/>
      <c r="B263" s="3"/>
      <c r="C263" s="4" t="s">
        <v>543</v>
      </c>
      <c r="D263" s="5"/>
      <c r="E263" s="3"/>
      <c r="F263" s="4" t="s">
        <v>544</v>
      </c>
    </row>
    <row r="264" spans="1:6" x14ac:dyDescent="0.3">
      <c r="A264" s="3"/>
      <c r="B264" s="3"/>
      <c r="C264" s="4" t="s">
        <v>545</v>
      </c>
      <c r="D264" s="5"/>
      <c r="E264" s="3"/>
      <c r="F264" s="4"/>
    </row>
    <row r="265" spans="1:6" x14ac:dyDescent="0.3">
      <c r="A265" s="3"/>
      <c r="B265" s="3"/>
      <c r="C265" s="4" t="s">
        <v>546</v>
      </c>
      <c r="D265" s="5"/>
      <c r="E265" s="3"/>
      <c r="F265" s="4"/>
    </row>
    <row r="266" spans="1:6" x14ac:dyDescent="0.3">
      <c r="A266" s="3">
        <v>6</v>
      </c>
      <c r="B266" s="3" t="s">
        <v>547</v>
      </c>
      <c r="C266" s="4" t="s">
        <v>548</v>
      </c>
      <c r="D266" s="5">
        <v>51650</v>
      </c>
      <c r="E266" s="3" t="s">
        <v>324</v>
      </c>
      <c r="F266" s="4"/>
    </row>
    <row r="267" spans="1:6" x14ac:dyDescent="0.3">
      <c r="A267" s="3"/>
      <c r="B267" s="4"/>
      <c r="C267" s="4" t="s">
        <v>549</v>
      </c>
      <c r="D267" s="5"/>
      <c r="E267" s="3"/>
      <c r="F267" s="4"/>
    </row>
    <row r="268" spans="1:6" x14ac:dyDescent="0.3">
      <c r="A268" s="3"/>
      <c r="B268" s="4"/>
      <c r="C268" s="4" t="s">
        <v>550</v>
      </c>
      <c r="D268" s="5"/>
      <c r="E268" s="3"/>
      <c r="F268" s="4"/>
    </row>
    <row r="269" spans="1:6" x14ac:dyDescent="0.3">
      <c r="A269" s="3"/>
      <c r="B269" s="4"/>
      <c r="C269" s="4" t="s">
        <v>551</v>
      </c>
      <c r="D269" s="5"/>
      <c r="E269" s="3"/>
      <c r="F269" s="4"/>
    </row>
    <row r="270" spans="1:6" x14ac:dyDescent="0.3">
      <c r="A270" s="3"/>
      <c r="B270" s="4"/>
      <c r="C270" s="4" t="s">
        <v>552</v>
      </c>
      <c r="D270" s="5"/>
      <c r="E270" s="3"/>
      <c r="F270" s="4"/>
    </row>
    <row r="271" spans="1:6" x14ac:dyDescent="0.3">
      <c r="A271" s="3"/>
      <c r="B271" s="4"/>
      <c r="C271" s="4" t="s">
        <v>553</v>
      </c>
      <c r="D271" s="5"/>
      <c r="E271" s="3"/>
      <c r="F271" s="4"/>
    </row>
    <row r="272" spans="1:6" x14ac:dyDescent="0.3">
      <c r="A272" s="3"/>
      <c r="B272" s="4"/>
      <c r="C272" s="4" t="s">
        <v>554</v>
      </c>
      <c r="D272" s="5"/>
      <c r="E272" s="3"/>
      <c r="F272" s="4"/>
    </row>
    <row r="273" spans="1:6" x14ac:dyDescent="0.3">
      <c r="A273" s="3"/>
      <c r="B273" s="4"/>
      <c r="C273" s="4" t="s">
        <v>555</v>
      </c>
      <c r="D273" s="5"/>
      <c r="E273" s="3"/>
      <c r="F273" s="4"/>
    </row>
    <row r="274" spans="1:6" x14ac:dyDescent="0.3">
      <c r="A274" s="3"/>
      <c r="B274" s="4"/>
      <c r="C274" s="4" t="s">
        <v>556</v>
      </c>
      <c r="D274" s="5"/>
      <c r="E274" s="3"/>
      <c r="F274" s="4"/>
    </row>
    <row r="275" spans="1:6" x14ac:dyDescent="0.3">
      <c r="A275" s="3"/>
      <c r="B275" s="4"/>
      <c r="C275" s="4" t="s">
        <v>557</v>
      </c>
      <c r="D275" s="5"/>
      <c r="E275" s="3"/>
      <c r="F275" s="4"/>
    </row>
    <row r="276" spans="1:6" x14ac:dyDescent="0.3">
      <c r="A276" s="3"/>
      <c r="B276" s="4"/>
      <c r="C276" s="4" t="s">
        <v>558</v>
      </c>
      <c r="D276" s="5"/>
      <c r="E276" s="3"/>
      <c r="F276" s="4"/>
    </row>
    <row r="277" spans="1:6" x14ac:dyDescent="0.3">
      <c r="A277" s="3" t="s">
        <v>317</v>
      </c>
      <c r="B277" s="3" t="s">
        <v>318</v>
      </c>
      <c r="C277" s="3" t="s">
        <v>319</v>
      </c>
      <c r="D277" s="3" t="s">
        <v>320</v>
      </c>
      <c r="E277" s="3" t="s">
        <v>321</v>
      </c>
      <c r="F277" s="3" t="s">
        <v>73</v>
      </c>
    </row>
    <row r="278" spans="1:6" x14ac:dyDescent="0.3">
      <c r="A278" s="3">
        <v>7</v>
      </c>
      <c r="B278" s="3" t="s">
        <v>559</v>
      </c>
      <c r="C278" s="4" t="s">
        <v>560</v>
      </c>
      <c r="D278" s="5">
        <v>6490</v>
      </c>
      <c r="E278" s="3" t="s">
        <v>561</v>
      </c>
      <c r="F278" s="4"/>
    </row>
    <row r="279" spans="1:6" x14ac:dyDescent="0.3">
      <c r="A279" s="3">
        <v>8</v>
      </c>
      <c r="B279" s="3" t="s">
        <v>562</v>
      </c>
      <c r="C279" s="4" t="s">
        <v>563</v>
      </c>
      <c r="D279" s="5">
        <v>8690</v>
      </c>
      <c r="E279" s="3" t="s">
        <v>561</v>
      </c>
      <c r="F279" s="4"/>
    </row>
    <row r="280" spans="1:6" ht="20.25" thickBot="1" x14ac:dyDescent="0.35">
      <c r="A280" s="11" t="s">
        <v>564</v>
      </c>
      <c r="B280" s="8"/>
      <c r="C280" s="8"/>
      <c r="D280" s="12">
        <v>96530</v>
      </c>
      <c r="E280" s="9"/>
      <c r="F280" s="8"/>
    </row>
    <row r="281" spans="1:6" ht="22.5" x14ac:dyDescent="0.35">
      <c r="A281" s="555" t="s">
        <v>565</v>
      </c>
      <c r="B281" s="555"/>
      <c r="C281" s="555"/>
      <c r="D281" s="555"/>
      <c r="E281" s="555"/>
      <c r="F281" s="555"/>
    </row>
    <row r="282" spans="1:6" x14ac:dyDescent="0.3">
      <c r="A282" s="3" t="s">
        <v>317</v>
      </c>
      <c r="B282" s="3" t="s">
        <v>318</v>
      </c>
      <c r="C282" s="3" t="s">
        <v>319</v>
      </c>
      <c r="D282" s="3" t="s">
        <v>320</v>
      </c>
      <c r="E282" s="3" t="s">
        <v>321</v>
      </c>
      <c r="F282" s="3" t="s">
        <v>73</v>
      </c>
    </row>
    <row r="283" spans="1:6" x14ac:dyDescent="0.3">
      <c r="A283" s="3">
        <v>1</v>
      </c>
      <c r="B283" s="3" t="s">
        <v>566</v>
      </c>
      <c r="C283" s="4" t="s">
        <v>567</v>
      </c>
      <c r="D283" s="5" t="s">
        <v>568</v>
      </c>
      <c r="E283" s="3" t="s">
        <v>324</v>
      </c>
      <c r="F283" s="3" t="s">
        <v>569</v>
      </c>
    </row>
    <row r="284" spans="1:6" x14ac:dyDescent="0.3">
      <c r="A284" s="3"/>
      <c r="B284" s="3"/>
      <c r="C284" s="4" t="s">
        <v>570</v>
      </c>
      <c r="D284" s="5"/>
      <c r="E284" s="3"/>
      <c r="F284" s="4"/>
    </row>
    <row r="285" spans="1:6" x14ac:dyDescent="0.3">
      <c r="A285" s="3">
        <v>2</v>
      </c>
      <c r="B285" s="3" t="s">
        <v>571</v>
      </c>
      <c r="C285" s="4" t="s">
        <v>572</v>
      </c>
      <c r="D285" s="5">
        <v>23900</v>
      </c>
      <c r="E285" s="3" t="s">
        <v>324</v>
      </c>
      <c r="F285" s="4"/>
    </row>
    <row r="286" spans="1:6" x14ac:dyDescent="0.3">
      <c r="A286" s="3"/>
      <c r="B286" s="3"/>
      <c r="C286" s="4" t="s">
        <v>573</v>
      </c>
      <c r="D286" s="5"/>
      <c r="E286" s="3"/>
      <c r="F286" s="4"/>
    </row>
    <row r="287" spans="1:6" x14ac:dyDescent="0.3">
      <c r="A287" s="3">
        <v>3</v>
      </c>
      <c r="B287" s="3" t="s">
        <v>574</v>
      </c>
      <c r="C287" s="4" t="s">
        <v>575</v>
      </c>
      <c r="D287" s="5">
        <v>77200</v>
      </c>
      <c r="E287" s="3" t="s">
        <v>576</v>
      </c>
      <c r="F287" s="4"/>
    </row>
    <row r="288" spans="1:6" x14ac:dyDescent="0.3">
      <c r="A288" s="3"/>
      <c r="B288" s="4"/>
      <c r="C288" s="4" t="s">
        <v>577</v>
      </c>
      <c r="D288" s="5"/>
      <c r="E288" s="3" t="s">
        <v>578</v>
      </c>
      <c r="F288" s="4"/>
    </row>
    <row r="289" spans="1:6" x14ac:dyDescent="0.3">
      <c r="A289" s="3"/>
      <c r="B289" s="4"/>
      <c r="C289" s="4" t="s">
        <v>579</v>
      </c>
      <c r="D289" s="5"/>
      <c r="E289" s="3"/>
      <c r="F289" s="4"/>
    </row>
    <row r="290" spans="1:6" x14ac:dyDescent="0.3">
      <c r="A290" s="3"/>
      <c r="B290" s="4"/>
      <c r="C290" s="4" t="s">
        <v>580</v>
      </c>
      <c r="D290" s="5"/>
      <c r="E290" s="3"/>
      <c r="F290" s="4"/>
    </row>
    <row r="291" spans="1:6" x14ac:dyDescent="0.3">
      <c r="A291" s="3"/>
      <c r="B291" s="4"/>
      <c r="C291" s="4" t="s">
        <v>581</v>
      </c>
      <c r="D291" s="5"/>
      <c r="E291" s="3"/>
      <c r="F291" s="4"/>
    </row>
    <row r="292" spans="1:6" x14ac:dyDescent="0.3">
      <c r="A292" s="3"/>
      <c r="B292" s="4"/>
      <c r="C292" s="4" t="s">
        <v>582</v>
      </c>
      <c r="D292" s="5"/>
      <c r="E292" s="3"/>
      <c r="F292" s="4"/>
    </row>
    <row r="293" spans="1:6" x14ac:dyDescent="0.3">
      <c r="A293" s="3"/>
      <c r="B293" s="4"/>
      <c r="C293" s="4" t="s">
        <v>583</v>
      </c>
      <c r="D293" s="5"/>
      <c r="E293" s="3"/>
      <c r="F293" s="4"/>
    </row>
    <row r="294" spans="1:6" x14ac:dyDescent="0.3">
      <c r="A294" s="3"/>
      <c r="B294" s="4"/>
      <c r="C294" s="4" t="s">
        <v>584</v>
      </c>
      <c r="D294" s="5"/>
      <c r="E294" s="3"/>
      <c r="F294" s="4"/>
    </row>
    <row r="295" spans="1:6" x14ac:dyDescent="0.3">
      <c r="A295" s="3"/>
      <c r="B295" s="4"/>
      <c r="C295" s="4" t="s">
        <v>585</v>
      </c>
      <c r="D295" s="5"/>
      <c r="E295" s="3"/>
      <c r="F295" s="4"/>
    </row>
    <row r="296" spans="1:6" x14ac:dyDescent="0.3">
      <c r="A296" s="3"/>
      <c r="B296" s="4"/>
      <c r="C296" s="4" t="s">
        <v>586</v>
      </c>
      <c r="D296" s="5"/>
      <c r="E296" s="3"/>
      <c r="F296" s="4"/>
    </row>
    <row r="297" spans="1:6" x14ac:dyDescent="0.3">
      <c r="A297" s="3"/>
      <c r="B297" s="4"/>
      <c r="C297" s="4" t="s">
        <v>587</v>
      </c>
      <c r="D297" s="5"/>
      <c r="E297" s="3"/>
      <c r="F297" s="4"/>
    </row>
    <row r="298" spans="1:6" x14ac:dyDescent="0.3">
      <c r="A298" s="3"/>
      <c r="B298" s="4"/>
      <c r="C298" s="4" t="s">
        <v>588</v>
      </c>
      <c r="D298" s="5"/>
      <c r="E298" s="3"/>
      <c r="F298" s="4"/>
    </row>
    <row r="299" spans="1:6" x14ac:dyDescent="0.3">
      <c r="A299" s="3"/>
      <c r="B299" s="4"/>
      <c r="C299" s="4" t="s">
        <v>589</v>
      </c>
      <c r="D299" s="5"/>
      <c r="E299" s="3"/>
      <c r="F299" s="4"/>
    </row>
    <row r="300" spans="1:6" x14ac:dyDescent="0.3">
      <c r="A300" s="3"/>
      <c r="B300" s="4"/>
      <c r="C300" s="4" t="s">
        <v>590</v>
      </c>
      <c r="D300" s="5"/>
      <c r="E300" s="3"/>
      <c r="F300" s="4"/>
    </row>
    <row r="301" spans="1:6" x14ac:dyDescent="0.3">
      <c r="A301" s="3"/>
      <c r="B301" s="4"/>
      <c r="C301" s="4" t="s">
        <v>575</v>
      </c>
      <c r="D301" s="5"/>
      <c r="E301" s="3"/>
      <c r="F301" s="4"/>
    </row>
    <row r="302" spans="1:6" x14ac:dyDescent="0.3">
      <c r="A302" s="3"/>
      <c r="B302" s="4"/>
      <c r="C302" s="4" t="s">
        <v>577</v>
      </c>
      <c r="D302" s="5"/>
      <c r="E302" s="3"/>
      <c r="F302" s="4"/>
    </row>
    <row r="303" spans="1:6" x14ac:dyDescent="0.3">
      <c r="A303" s="3"/>
      <c r="B303" s="4"/>
      <c r="C303" s="4" t="s">
        <v>579</v>
      </c>
      <c r="D303" s="5"/>
      <c r="E303" s="3"/>
      <c r="F303" s="4"/>
    </row>
    <row r="304" spans="1:6" x14ac:dyDescent="0.3">
      <c r="A304" s="3"/>
      <c r="B304" s="4"/>
      <c r="C304" s="4" t="s">
        <v>580</v>
      </c>
      <c r="D304" s="5"/>
      <c r="E304" s="3"/>
      <c r="F304" s="4"/>
    </row>
    <row r="305" spans="1:6" x14ac:dyDescent="0.3">
      <c r="A305" s="3"/>
      <c r="B305" s="4"/>
      <c r="C305" s="4" t="s">
        <v>591</v>
      </c>
      <c r="D305" s="5"/>
      <c r="E305" s="3"/>
      <c r="F305" s="4"/>
    </row>
    <row r="306" spans="1:6" x14ac:dyDescent="0.3">
      <c r="A306" s="3"/>
      <c r="B306" s="4"/>
      <c r="C306" s="4" t="s">
        <v>582</v>
      </c>
      <c r="D306" s="5"/>
      <c r="E306" s="3"/>
      <c r="F306" s="4"/>
    </row>
    <row r="307" spans="1:6" x14ac:dyDescent="0.3">
      <c r="A307" s="3"/>
      <c r="B307" s="4"/>
      <c r="C307" s="4" t="s">
        <v>583</v>
      </c>
      <c r="D307" s="5"/>
      <c r="E307" s="3"/>
      <c r="F307" s="4"/>
    </row>
    <row r="308" spans="1:6" x14ac:dyDescent="0.3">
      <c r="A308" s="3">
        <v>3</v>
      </c>
      <c r="B308" s="3" t="s">
        <v>592</v>
      </c>
      <c r="C308" s="4" t="s">
        <v>584</v>
      </c>
      <c r="D308" s="5">
        <v>19300</v>
      </c>
      <c r="E308" s="3" t="s">
        <v>576</v>
      </c>
      <c r="F308" s="4"/>
    </row>
    <row r="309" spans="1:6" x14ac:dyDescent="0.3">
      <c r="A309" s="3"/>
      <c r="B309" s="4"/>
      <c r="C309" s="4" t="s">
        <v>585</v>
      </c>
      <c r="D309" s="5"/>
      <c r="E309" s="3" t="s">
        <v>578</v>
      </c>
      <c r="F309" s="4"/>
    </row>
    <row r="310" spans="1:6" x14ac:dyDescent="0.3">
      <c r="A310" s="3"/>
      <c r="B310" s="4"/>
      <c r="C310" s="4" t="s">
        <v>586</v>
      </c>
      <c r="D310" s="5"/>
      <c r="E310" s="3"/>
      <c r="F310" s="4"/>
    </row>
    <row r="311" spans="1:6" x14ac:dyDescent="0.3">
      <c r="A311" s="3"/>
      <c r="B311" s="4"/>
      <c r="C311" s="4" t="s">
        <v>587</v>
      </c>
      <c r="D311" s="5"/>
      <c r="E311" s="3"/>
      <c r="F311" s="4"/>
    </row>
    <row r="312" spans="1:6" x14ac:dyDescent="0.3">
      <c r="A312" s="3"/>
      <c r="B312" s="4"/>
      <c r="C312" s="4" t="s">
        <v>588</v>
      </c>
      <c r="D312" s="5"/>
      <c r="E312" s="3"/>
      <c r="F312" s="4"/>
    </row>
    <row r="313" spans="1:6" x14ac:dyDescent="0.3">
      <c r="A313" s="3"/>
      <c r="B313" s="4"/>
      <c r="C313" s="4" t="s">
        <v>589</v>
      </c>
      <c r="D313" s="5"/>
      <c r="E313" s="3"/>
      <c r="F313" s="4"/>
    </row>
    <row r="314" spans="1:6" x14ac:dyDescent="0.3">
      <c r="A314" s="3"/>
      <c r="B314" s="4"/>
      <c r="C314" s="4" t="s">
        <v>590</v>
      </c>
      <c r="D314" s="5"/>
      <c r="E314" s="3"/>
      <c r="F314" s="4"/>
    </row>
    <row r="315" spans="1:6" ht="20.25" thickBot="1" x14ac:dyDescent="0.35">
      <c r="A315" s="11" t="s">
        <v>593</v>
      </c>
      <c r="B315" s="8"/>
      <c r="C315" s="8"/>
      <c r="D315" s="7">
        <v>120400</v>
      </c>
      <c r="E315" s="9"/>
      <c r="F315" s="8"/>
    </row>
    <row r="316" spans="1:6" ht="23.25" thickTop="1" x14ac:dyDescent="0.35">
      <c r="A316" s="555" t="s">
        <v>594</v>
      </c>
      <c r="B316" s="555"/>
      <c r="C316" s="555"/>
      <c r="D316" s="555"/>
      <c r="E316" s="555"/>
      <c r="F316" s="555"/>
    </row>
    <row r="317" spans="1:6" x14ac:dyDescent="0.3">
      <c r="A317" s="3" t="s">
        <v>317</v>
      </c>
      <c r="B317" s="3" t="s">
        <v>318</v>
      </c>
      <c r="C317" s="3" t="s">
        <v>319</v>
      </c>
      <c r="D317" s="3" t="s">
        <v>320</v>
      </c>
      <c r="E317" s="3" t="s">
        <v>321</v>
      </c>
      <c r="F317" s="3" t="s">
        <v>73</v>
      </c>
    </row>
    <row r="318" spans="1:6" x14ac:dyDescent="0.3">
      <c r="A318" s="3">
        <v>1</v>
      </c>
      <c r="B318" s="3" t="s">
        <v>595</v>
      </c>
      <c r="C318" s="4" t="s">
        <v>596</v>
      </c>
      <c r="D318" s="5">
        <v>3200</v>
      </c>
      <c r="E318" s="3" t="s">
        <v>324</v>
      </c>
      <c r="F318" s="4"/>
    </row>
    <row r="319" spans="1:6" x14ac:dyDescent="0.3">
      <c r="A319" s="3"/>
      <c r="B319" s="3"/>
      <c r="C319" s="4" t="s">
        <v>597</v>
      </c>
      <c r="D319" s="5"/>
      <c r="E319" s="3"/>
      <c r="F319" s="4"/>
    </row>
    <row r="320" spans="1:6" x14ac:dyDescent="0.3">
      <c r="A320" s="3">
        <v>2</v>
      </c>
      <c r="B320" s="3" t="s">
        <v>598</v>
      </c>
      <c r="C320" s="4" t="s">
        <v>599</v>
      </c>
      <c r="D320" s="5">
        <v>7500</v>
      </c>
      <c r="E320" s="3" t="s">
        <v>324</v>
      </c>
      <c r="F320" s="4"/>
    </row>
    <row r="321" spans="1:6" x14ac:dyDescent="0.3">
      <c r="A321" s="3"/>
      <c r="B321" s="3"/>
      <c r="C321" s="4" t="s">
        <v>600</v>
      </c>
      <c r="D321" s="5"/>
      <c r="E321" s="3"/>
      <c r="F321" s="4"/>
    </row>
    <row r="322" spans="1:6" x14ac:dyDescent="0.3">
      <c r="A322" s="3"/>
      <c r="B322" s="3"/>
      <c r="C322" s="4" t="s">
        <v>601</v>
      </c>
      <c r="D322" s="5"/>
      <c r="E322" s="3"/>
      <c r="F322" s="4"/>
    </row>
    <row r="323" spans="1:6" x14ac:dyDescent="0.3">
      <c r="A323" s="3"/>
      <c r="B323" s="3"/>
      <c r="C323" s="4" t="s">
        <v>602</v>
      </c>
      <c r="D323" s="5"/>
      <c r="E323" s="3"/>
      <c r="F323" s="4"/>
    </row>
    <row r="324" spans="1:6" x14ac:dyDescent="0.3">
      <c r="A324" s="3">
        <v>3</v>
      </c>
      <c r="B324" s="3" t="s">
        <v>603</v>
      </c>
      <c r="C324" s="4" t="s">
        <v>604</v>
      </c>
      <c r="D324" s="5">
        <v>1200</v>
      </c>
      <c r="E324" s="3" t="s">
        <v>324</v>
      </c>
      <c r="F324" s="4"/>
    </row>
    <row r="325" spans="1:6" x14ac:dyDescent="0.3">
      <c r="A325" s="3"/>
      <c r="B325" s="3"/>
      <c r="C325" s="4" t="s">
        <v>605</v>
      </c>
      <c r="D325" s="5"/>
      <c r="E325" s="3"/>
      <c r="F325" s="4"/>
    </row>
    <row r="326" spans="1:6" x14ac:dyDescent="0.3">
      <c r="A326" s="3">
        <v>4</v>
      </c>
      <c r="B326" s="3" t="s">
        <v>606</v>
      </c>
      <c r="C326" s="4" t="s">
        <v>607</v>
      </c>
      <c r="D326" s="5">
        <v>3200</v>
      </c>
      <c r="E326" s="3" t="s">
        <v>324</v>
      </c>
      <c r="F326" s="4"/>
    </row>
    <row r="327" spans="1:6" x14ac:dyDescent="0.3">
      <c r="A327" s="3"/>
      <c r="B327" s="3"/>
      <c r="C327" s="4" t="s">
        <v>608</v>
      </c>
      <c r="D327" s="5"/>
      <c r="E327" s="3"/>
      <c r="F327" s="4"/>
    </row>
    <row r="328" spans="1:6" x14ac:dyDescent="0.3">
      <c r="A328" s="3">
        <v>5</v>
      </c>
      <c r="B328" s="3" t="s">
        <v>609</v>
      </c>
      <c r="C328" s="4" t="s">
        <v>610</v>
      </c>
      <c r="D328" s="5">
        <v>11000</v>
      </c>
      <c r="E328" s="3" t="s">
        <v>324</v>
      </c>
      <c r="F328" s="4"/>
    </row>
    <row r="329" spans="1:6" x14ac:dyDescent="0.3">
      <c r="A329" s="3"/>
      <c r="B329" s="3"/>
      <c r="C329" s="4" t="s">
        <v>611</v>
      </c>
      <c r="D329" s="5"/>
      <c r="E329" s="3"/>
      <c r="F329" s="4"/>
    </row>
    <row r="330" spans="1:6" x14ac:dyDescent="0.3">
      <c r="A330" s="3"/>
      <c r="B330" s="3" t="s">
        <v>612</v>
      </c>
      <c r="C330" s="4" t="s">
        <v>610</v>
      </c>
      <c r="D330" s="5">
        <v>11700</v>
      </c>
      <c r="E330" s="3" t="s">
        <v>324</v>
      </c>
      <c r="F330" s="4"/>
    </row>
    <row r="331" spans="1:6" x14ac:dyDescent="0.3">
      <c r="A331" s="3"/>
      <c r="B331" s="3"/>
      <c r="C331" s="4" t="s">
        <v>613</v>
      </c>
      <c r="D331" s="5"/>
      <c r="E331" s="3"/>
      <c r="F331" s="4"/>
    </row>
    <row r="332" spans="1:6" x14ac:dyDescent="0.3">
      <c r="A332" s="3">
        <v>6</v>
      </c>
      <c r="B332" s="3" t="s">
        <v>614</v>
      </c>
      <c r="C332" s="13" t="s">
        <v>615</v>
      </c>
      <c r="D332" s="5">
        <v>303825</v>
      </c>
      <c r="E332" s="3" t="s">
        <v>324</v>
      </c>
      <c r="F332" s="4"/>
    </row>
    <row r="333" spans="1:6" x14ac:dyDescent="0.3">
      <c r="A333" s="3"/>
      <c r="B333" s="4"/>
      <c r="C333" s="13" t="s">
        <v>616</v>
      </c>
      <c r="D333" s="5"/>
      <c r="E333" s="3"/>
      <c r="F333" s="4"/>
    </row>
    <row r="334" spans="1:6" x14ac:dyDescent="0.3">
      <c r="A334" s="3"/>
      <c r="B334" s="4"/>
      <c r="C334" s="13" t="s">
        <v>617</v>
      </c>
      <c r="D334" s="5"/>
      <c r="E334" s="3"/>
      <c r="F334" s="4"/>
    </row>
    <row r="335" spans="1:6" x14ac:dyDescent="0.3">
      <c r="A335" s="3"/>
      <c r="B335" s="4"/>
      <c r="C335" s="14" t="s">
        <v>618</v>
      </c>
      <c r="D335" s="5"/>
      <c r="E335" s="3"/>
      <c r="F335" s="4"/>
    </row>
    <row r="336" spans="1:6" x14ac:dyDescent="0.3">
      <c r="A336" s="3"/>
      <c r="B336" s="4"/>
      <c r="C336" s="13" t="s">
        <v>619</v>
      </c>
      <c r="D336" s="5"/>
      <c r="E336" s="3"/>
      <c r="F336" s="4"/>
    </row>
    <row r="337" spans="1:6" x14ac:dyDescent="0.3">
      <c r="A337" s="3"/>
      <c r="B337" s="4"/>
      <c r="C337" s="13" t="s">
        <v>620</v>
      </c>
      <c r="D337" s="5"/>
      <c r="E337" s="3"/>
      <c r="F337" s="4"/>
    </row>
    <row r="338" spans="1:6" x14ac:dyDescent="0.3">
      <c r="A338" s="3"/>
      <c r="B338" s="4"/>
      <c r="C338" s="13" t="s">
        <v>621</v>
      </c>
      <c r="D338" s="5"/>
      <c r="E338" s="3"/>
      <c r="F338" s="4"/>
    </row>
    <row r="339" spans="1:6" x14ac:dyDescent="0.3">
      <c r="A339" s="3"/>
      <c r="B339" s="4"/>
      <c r="C339" s="13" t="s">
        <v>622</v>
      </c>
      <c r="D339" s="5"/>
      <c r="E339" s="3"/>
      <c r="F339" s="4"/>
    </row>
    <row r="340" spans="1:6" x14ac:dyDescent="0.3">
      <c r="A340" s="3"/>
      <c r="B340" s="4"/>
      <c r="C340" s="13" t="s">
        <v>623</v>
      </c>
      <c r="D340" s="5"/>
      <c r="E340" s="3"/>
      <c r="F340" s="4"/>
    </row>
    <row r="341" spans="1:6" x14ac:dyDescent="0.3">
      <c r="A341" s="3"/>
      <c r="B341" s="4"/>
      <c r="C341" s="13" t="s">
        <v>624</v>
      </c>
      <c r="D341" s="5"/>
      <c r="E341" s="3"/>
      <c r="F341" s="4"/>
    </row>
    <row r="342" spans="1:6" x14ac:dyDescent="0.3">
      <c r="A342" s="3">
        <v>7</v>
      </c>
      <c r="B342" s="3" t="s">
        <v>625</v>
      </c>
      <c r="C342" s="13" t="s">
        <v>626</v>
      </c>
      <c r="D342" s="5">
        <v>33491</v>
      </c>
      <c r="E342" s="3" t="s">
        <v>324</v>
      </c>
      <c r="F342" s="4"/>
    </row>
    <row r="343" spans="1:6" x14ac:dyDescent="0.3">
      <c r="A343" s="3"/>
      <c r="B343" s="4"/>
      <c r="C343" s="4" t="s">
        <v>627</v>
      </c>
      <c r="D343" s="5"/>
      <c r="E343" s="3"/>
      <c r="F343" s="4"/>
    </row>
    <row r="344" spans="1:6" x14ac:dyDescent="0.3">
      <c r="A344" s="3"/>
      <c r="B344" s="4"/>
      <c r="C344" s="4" t="s">
        <v>628</v>
      </c>
      <c r="D344" s="5"/>
      <c r="E344" s="3"/>
      <c r="F344" s="4"/>
    </row>
    <row r="345" spans="1:6" x14ac:dyDescent="0.3">
      <c r="A345" s="3"/>
      <c r="B345" s="4"/>
      <c r="C345" s="4" t="s">
        <v>629</v>
      </c>
      <c r="D345" s="5"/>
      <c r="E345" s="3"/>
      <c r="F345" s="4"/>
    </row>
    <row r="346" spans="1:6" x14ac:dyDescent="0.3">
      <c r="A346" s="3"/>
      <c r="B346" s="4"/>
      <c r="C346" s="4" t="s">
        <v>630</v>
      </c>
      <c r="D346" s="5"/>
      <c r="E346" s="3"/>
      <c r="F346" s="4"/>
    </row>
    <row r="347" spans="1:6" x14ac:dyDescent="0.3">
      <c r="A347" s="3"/>
      <c r="B347" s="4"/>
      <c r="C347" s="4" t="s">
        <v>631</v>
      </c>
      <c r="D347" s="5"/>
      <c r="E347" s="3"/>
      <c r="F347" s="4"/>
    </row>
    <row r="348" spans="1:6" x14ac:dyDescent="0.3">
      <c r="A348" s="3"/>
      <c r="B348" s="4"/>
      <c r="C348" s="4"/>
      <c r="D348" s="5"/>
      <c r="E348" s="3"/>
      <c r="F348" s="4"/>
    </row>
    <row r="349" spans="1:6" x14ac:dyDescent="0.3">
      <c r="A349" s="3"/>
      <c r="B349" s="4"/>
      <c r="C349" s="4"/>
      <c r="D349" s="5"/>
      <c r="E349" s="3"/>
      <c r="F349" s="4"/>
    </row>
    <row r="350" spans="1:6" x14ac:dyDescent="0.3">
      <c r="A350" s="3"/>
      <c r="B350" s="4"/>
      <c r="C350" s="4"/>
      <c r="D350" s="5"/>
      <c r="E350" s="3"/>
      <c r="F350" s="4"/>
    </row>
    <row r="351" spans="1:6" ht="22.5" x14ac:dyDescent="0.35">
      <c r="A351" s="555" t="s">
        <v>594</v>
      </c>
      <c r="B351" s="555"/>
      <c r="C351" s="555"/>
      <c r="D351" s="555"/>
      <c r="E351" s="555"/>
      <c r="F351" s="555"/>
    </row>
    <row r="352" spans="1:6" x14ac:dyDescent="0.3">
      <c r="A352" s="15" t="s">
        <v>317</v>
      </c>
      <c r="B352" s="15" t="s">
        <v>318</v>
      </c>
      <c r="C352" s="15" t="s">
        <v>319</v>
      </c>
      <c r="D352" s="15" t="s">
        <v>320</v>
      </c>
      <c r="E352" s="15" t="s">
        <v>321</v>
      </c>
      <c r="F352" s="15" t="s">
        <v>73</v>
      </c>
    </row>
    <row r="353" spans="1:6" x14ac:dyDescent="0.3">
      <c r="A353" s="3">
        <v>8</v>
      </c>
      <c r="B353" s="3" t="s">
        <v>632</v>
      </c>
      <c r="C353" s="4" t="s">
        <v>633</v>
      </c>
      <c r="D353" s="5">
        <v>3400</v>
      </c>
      <c r="E353" s="3" t="s">
        <v>324</v>
      </c>
      <c r="F353" s="4"/>
    </row>
    <row r="354" spans="1:6" x14ac:dyDescent="0.3">
      <c r="A354" s="3"/>
      <c r="B354" s="3"/>
      <c r="C354" s="4" t="s">
        <v>634</v>
      </c>
      <c r="D354" s="5"/>
      <c r="E354" s="3"/>
      <c r="F354" s="4"/>
    </row>
    <row r="355" spans="1:6" x14ac:dyDescent="0.3">
      <c r="A355" s="3">
        <v>9</v>
      </c>
      <c r="B355" s="3" t="s">
        <v>635</v>
      </c>
      <c r="C355" s="4" t="s">
        <v>636</v>
      </c>
      <c r="D355" s="16">
        <v>21132.5</v>
      </c>
      <c r="E355" s="3" t="s">
        <v>324</v>
      </c>
      <c r="F355" s="4"/>
    </row>
    <row r="356" spans="1:6" x14ac:dyDescent="0.3">
      <c r="A356" s="3"/>
      <c r="B356" s="4"/>
      <c r="C356" s="4" t="s">
        <v>637</v>
      </c>
      <c r="D356" s="5"/>
      <c r="E356" s="3"/>
      <c r="F356" s="4"/>
    </row>
    <row r="357" spans="1:6" x14ac:dyDescent="0.3">
      <c r="A357" s="3"/>
      <c r="B357" s="4"/>
      <c r="C357" s="4" t="s">
        <v>638</v>
      </c>
      <c r="D357" s="5"/>
      <c r="E357" s="3"/>
      <c r="F357" s="4"/>
    </row>
    <row r="358" spans="1:6" x14ac:dyDescent="0.3">
      <c r="A358" s="3"/>
      <c r="B358" s="4"/>
      <c r="C358" s="4" t="s">
        <v>639</v>
      </c>
      <c r="D358" s="5"/>
      <c r="E358" s="3"/>
      <c r="F358" s="4"/>
    </row>
    <row r="359" spans="1:6" x14ac:dyDescent="0.3">
      <c r="A359" s="3">
        <v>10</v>
      </c>
      <c r="B359" s="3" t="s">
        <v>640</v>
      </c>
      <c r="C359" s="4" t="s">
        <v>641</v>
      </c>
      <c r="D359" s="5">
        <v>96000</v>
      </c>
      <c r="E359" s="3" t="s">
        <v>324</v>
      </c>
      <c r="F359" s="4"/>
    </row>
    <row r="360" spans="1:6" x14ac:dyDescent="0.3">
      <c r="A360" s="3"/>
      <c r="B360" s="3"/>
      <c r="C360" s="4" t="s">
        <v>642</v>
      </c>
      <c r="D360" s="5"/>
      <c r="E360" s="3"/>
      <c r="F360" s="4"/>
    </row>
    <row r="361" spans="1:6" x14ac:dyDescent="0.3">
      <c r="A361" s="3"/>
      <c r="B361" s="3"/>
      <c r="C361" s="4" t="s">
        <v>643</v>
      </c>
      <c r="D361" s="5"/>
      <c r="E361" s="3"/>
      <c r="F361" s="4"/>
    </row>
    <row r="362" spans="1:6" x14ac:dyDescent="0.3">
      <c r="A362" s="3"/>
      <c r="B362" s="3"/>
      <c r="C362" s="4" t="s">
        <v>644</v>
      </c>
      <c r="D362" s="5"/>
      <c r="E362" s="3"/>
      <c r="F362" s="4"/>
    </row>
    <row r="363" spans="1:6" x14ac:dyDescent="0.3">
      <c r="A363" s="3"/>
      <c r="B363" s="3"/>
      <c r="C363" s="4" t="s">
        <v>645</v>
      </c>
      <c r="D363" s="5"/>
      <c r="E363" s="3"/>
      <c r="F363" s="4"/>
    </row>
    <row r="364" spans="1:6" x14ac:dyDescent="0.3">
      <c r="A364" s="3"/>
      <c r="B364" s="3"/>
      <c r="C364" s="4" t="s">
        <v>646</v>
      </c>
      <c r="D364" s="5"/>
      <c r="E364" s="3"/>
      <c r="F364" s="4"/>
    </row>
    <row r="365" spans="1:6" x14ac:dyDescent="0.3">
      <c r="A365" s="3">
        <v>11</v>
      </c>
      <c r="B365" s="3" t="s">
        <v>647</v>
      </c>
      <c r="C365" s="4" t="s">
        <v>648</v>
      </c>
      <c r="D365" s="5">
        <v>35000</v>
      </c>
      <c r="E365" s="3" t="s">
        <v>324</v>
      </c>
      <c r="F365" s="4"/>
    </row>
    <row r="366" spans="1:6" x14ac:dyDescent="0.3">
      <c r="A366" s="3"/>
      <c r="B366" s="4"/>
      <c r="C366" s="4" t="s">
        <v>649</v>
      </c>
      <c r="D366" s="5"/>
      <c r="E366" s="3"/>
      <c r="F366" s="4"/>
    </row>
    <row r="367" spans="1:6" x14ac:dyDescent="0.3">
      <c r="A367" s="3"/>
      <c r="B367" s="4"/>
      <c r="C367" s="13" t="s">
        <v>650</v>
      </c>
      <c r="D367" s="5"/>
      <c r="E367" s="3"/>
      <c r="F367" s="4"/>
    </row>
    <row r="368" spans="1:6" x14ac:dyDescent="0.3">
      <c r="A368" s="3"/>
      <c r="B368" s="4"/>
      <c r="C368" s="13" t="s">
        <v>651</v>
      </c>
      <c r="D368" s="5"/>
      <c r="E368" s="3"/>
      <c r="F368" s="4"/>
    </row>
    <row r="369" spans="1:6" x14ac:dyDescent="0.3">
      <c r="A369" s="3"/>
      <c r="B369" s="4"/>
      <c r="C369" s="13" t="s">
        <v>652</v>
      </c>
      <c r="D369" s="5"/>
      <c r="E369" s="3"/>
      <c r="F369" s="4"/>
    </row>
    <row r="370" spans="1:6" x14ac:dyDescent="0.3">
      <c r="A370" s="3"/>
      <c r="B370" s="4"/>
      <c r="C370" s="14" t="s">
        <v>653</v>
      </c>
      <c r="D370" s="5"/>
      <c r="E370" s="3"/>
      <c r="F370" s="4"/>
    </row>
    <row r="371" spans="1:6" x14ac:dyDescent="0.3">
      <c r="A371" s="3"/>
      <c r="B371" s="4"/>
      <c r="C371" s="13" t="s">
        <v>654</v>
      </c>
      <c r="D371" s="5"/>
      <c r="E371" s="3"/>
      <c r="F371" s="4"/>
    </row>
    <row r="372" spans="1:6" x14ac:dyDescent="0.3">
      <c r="A372" s="3"/>
      <c r="B372" s="4"/>
      <c r="C372" s="13" t="s">
        <v>655</v>
      </c>
      <c r="D372" s="5"/>
      <c r="E372" s="3"/>
      <c r="F372" s="4"/>
    </row>
    <row r="373" spans="1:6" x14ac:dyDescent="0.3">
      <c r="A373" s="3"/>
      <c r="B373" s="4"/>
      <c r="C373" s="13" t="s">
        <v>656</v>
      </c>
      <c r="D373" s="5"/>
      <c r="E373" s="3"/>
      <c r="F373" s="4"/>
    </row>
    <row r="374" spans="1:6" x14ac:dyDescent="0.3">
      <c r="A374" s="3"/>
      <c r="B374" s="4"/>
      <c r="C374" s="13" t="s">
        <v>657</v>
      </c>
      <c r="D374" s="5"/>
      <c r="E374" s="3"/>
      <c r="F374" s="4"/>
    </row>
    <row r="375" spans="1:6" x14ac:dyDescent="0.3">
      <c r="A375" s="3"/>
      <c r="B375" s="4"/>
      <c r="C375" s="13" t="s">
        <v>658</v>
      </c>
      <c r="D375" s="5"/>
      <c r="E375" s="3"/>
      <c r="F375" s="4"/>
    </row>
    <row r="376" spans="1:6" x14ac:dyDescent="0.3">
      <c r="A376" s="3"/>
      <c r="B376" s="4"/>
      <c r="C376" s="13" t="s">
        <v>659</v>
      </c>
      <c r="D376" s="5"/>
      <c r="E376" s="3"/>
      <c r="F376" s="4"/>
    </row>
    <row r="377" spans="1:6" x14ac:dyDescent="0.3">
      <c r="A377" s="3">
        <v>12</v>
      </c>
      <c r="B377" s="3" t="s">
        <v>660</v>
      </c>
      <c r="C377" s="13" t="s">
        <v>661</v>
      </c>
      <c r="D377" s="5">
        <v>12999</v>
      </c>
      <c r="E377" s="3" t="s">
        <v>324</v>
      </c>
      <c r="F377" s="4"/>
    </row>
    <row r="378" spans="1:6" x14ac:dyDescent="0.3">
      <c r="A378" s="3"/>
      <c r="B378" s="3"/>
      <c r="C378" s="4" t="s">
        <v>662</v>
      </c>
      <c r="D378" s="5"/>
      <c r="E378" s="3"/>
      <c r="F378" s="4"/>
    </row>
    <row r="379" spans="1:6" x14ac:dyDescent="0.3">
      <c r="A379" s="3"/>
      <c r="B379" s="3"/>
      <c r="C379" s="4" t="s">
        <v>663</v>
      </c>
      <c r="D379" s="5"/>
      <c r="E379" s="3"/>
      <c r="F379" s="4"/>
    </row>
    <row r="380" spans="1:6" x14ac:dyDescent="0.3">
      <c r="A380" s="3">
        <v>13</v>
      </c>
      <c r="B380" s="3" t="s">
        <v>664</v>
      </c>
      <c r="C380" s="4" t="s">
        <v>665</v>
      </c>
      <c r="D380" s="5">
        <v>33000</v>
      </c>
      <c r="E380" s="3" t="s">
        <v>666</v>
      </c>
      <c r="F380" s="4"/>
    </row>
    <row r="381" spans="1:6" x14ac:dyDescent="0.3">
      <c r="A381" s="3"/>
      <c r="B381" s="4"/>
      <c r="C381" s="4" t="s">
        <v>667</v>
      </c>
      <c r="D381" s="5"/>
      <c r="E381" s="3" t="s">
        <v>668</v>
      </c>
      <c r="F381" s="4"/>
    </row>
    <row r="382" spans="1:6" x14ac:dyDescent="0.3">
      <c r="A382" s="3"/>
      <c r="B382" s="4"/>
      <c r="C382" s="4" t="s">
        <v>669</v>
      </c>
      <c r="D382" s="5"/>
      <c r="E382" s="3" t="s">
        <v>670</v>
      </c>
      <c r="F382" s="4"/>
    </row>
    <row r="383" spans="1:6" x14ac:dyDescent="0.3">
      <c r="A383" s="3"/>
      <c r="B383" s="4"/>
      <c r="C383" s="4"/>
      <c r="D383" s="5"/>
      <c r="E383" s="3"/>
      <c r="F383" s="4"/>
    </row>
    <row r="384" spans="1:6" x14ac:dyDescent="0.3">
      <c r="A384" s="3"/>
      <c r="B384" s="4"/>
      <c r="C384" s="4"/>
      <c r="D384" s="5"/>
      <c r="E384" s="3"/>
      <c r="F384" s="4"/>
    </row>
    <row r="385" spans="1:8" x14ac:dyDescent="0.3">
      <c r="A385" s="3"/>
      <c r="B385" s="4"/>
      <c r="C385" s="4"/>
      <c r="D385" s="5"/>
      <c r="E385" s="3"/>
      <c r="F385" s="4"/>
      <c r="H385" s="17"/>
    </row>
    <row r="386" spans="1:8" ht="22.5" x14ac:dyDescent="0.35">
      <c r="A386" s="555" t="s">
        <v>594</v>
      </c>
      <c r="B386" s="555"/>
      <c r="C386" s="555"/>
      <c r="D386" s="555"/>
      <c r="E386" s="555"/>
      <c r="F386" s="555"/>
    </row>
    <row r="387" spans="1:8" x14ac:dyDescent="0.3">
      <c r="A387" s="3" t="s">
        <v>317</v>
      </c>
      <c r="B387" s="3" t="s">
        <v>318</v>
      </c>
      <c r="C387" s="3" t="s">
        <v>319</v>
      </c>
      <c r="D387" s="3" t="s">
        <v>320</v>
      </c>
      <c r="E387" s="3" t="s">
        <v>321</v>
      </c>
      <c r="F387" s="3" t="s">
        <v>73</v>
      </c>
    </row>
    <row r="388" spans="1:8" x14ac:dyDescent="0.3">
      <c r="A388" s="3">
        <v>14</v>
      </c>
      <c r="B388" s="3" t="s">
        <v>671</v>
      </c>
      <c r="C388" s="4" t="s">
        <v>648</v>
      </c>
      <c r="D388" s="5">
        <v>30000</v>
      </c>
      <c r="E388" s="3" t="s">
        <v>324</v>
      </c>
      <c r="F388" s="4"/>
    </row>
    <row r="389" spans="1:8" x14ac:dyDescent="0.3">
      <c r="A389" s="3"/>
      <c r="B389" s="3"/>
      <c r="C389" s="4" t="s">
        <v>649</v>
      </c>
      <c r="D389" s="5"/>
      <c r="E389" s="3"/>
      <c r="F389" s="4"/>
    </row>
    <row r="390" spans="1:8" x14ac:dyDescent="0.3">
      <c r="A390" s="3"/>
      <c r="B390" s="3"/>
      <c r="C390" s="13" t="s">
        <v>650</v>
      </c>
      <c r="D390" s="5"/>
      <c r="E390" s="3"/>
      <c r="F390" s="4"/>
    </row>
    <row r="391" spans="1:8" x14ac:dyDescent="0.3">
      <c r="A391" s="3"/>
      <c r="B391" s="3"/>
      <c r="C391" s="13" t="s">
        <v>651</v>
      </c>
      <c r="D391" s="5"/>
      <c r="E391" s="3"/>
      <c r="F391" s="4"/>
    </row>
    <row r="392" spans="1:8" x14ac:dyDescent="0.3">
      <c r="A392" s="3"/>
      <c r="B392" s="3"/>
      <c r="C392" s="13" t="s">
        <v>652</v>
      </c>
      <c r="D392" s="5"/>
      <c r="E392" s="3"/>
      <c r="F392" s="4"/>
    </row>
    <row r="393" spans="1:8" x14ac:dyDescent="0.3">
      <c r="A393" s="3"/>
      <c r="B393" s="3"/>
      <c r="C393" s="14" t="s">
        <v>672</v>
      </c>
      <c r="D393" s="5"/>
      <c r="E393" s="3"/>
      <c r="F393" s="4"/>
    </row>
    <row r="394" spans="1:8" x14ac:dyDescent="0.3">
      <c r="A394" s="3"/>
      <c r="B394" s="3"/>
      <c r="C394" s="13" t="s">
        <v>673</v>
      </c>
      <c r="D394" s="5"/>
      <c r="E394" s="3"/>
      <c r="F394" s="4"/>
    </row>
    <row r="395" spans="1:8" x14ac:dyDescent="0.3">
      <c r="A395" s="3"/>
      <c r="B395" s="3"/>
      <c r="C395" s="13" t="s">
        <v>655</v>
      </c>
      <c r="D395" s="5"/>
      <c r="E395" s="3"/>
      <c r="F395" s="4"/>
    </row>
    <row r="396" spans="1:8" x14ac:dyDescent="0.3">
      <c r="A396" s="3"/>
      <c r="B396" s="3"/>
      <c r="C396" s="13" t="s">
        <v>656</v>
      </c>
      <c r="D396" s="5"/>
      <c r="E396" s="3"/>
      <c r="F396" s="4"/>
    </row>
    <row r="397" spans="1:8" x14ac:dyDescent="0.3">
      <c r="A397" s="3"/>
      <c r="B397" s="3"/>
      <c r="C397" s="13" t="s">
        <v>657</v>
      </c>
      <c r="D397" s="5"/>
      <c r="E397" s="3"/>
      <c r="F397" s="4"/>
    </row>
    <row r="398" spans="1:8" x14ac:dyDescent="0.3">
      <c r="A398" s="3"/>
      <c r="B398" s="3"/>
      <c r="C398" s="13" t="s">
        <v>658</v>
      </c>
      <c r="D398" s="5"/>
      <c r="E398" s="3"/>
      <c r="F398" s="4"/>
    </row>
    <row r="399" spans="1:8" x14ac:dyDescent="0.3">
      <c r="A399" s="3">
        <v>15</v>
      </c>
      <c r="B399" s="3" t="s">
        <v>674</v>
      </c>
      <c r="C399" s="4" t="s">
        <v>675</v>
      </c>
      <c r="D399" s="5">
        <v>12000</v>
      </c>
      <c r="E399" s="3" t="s">
        <v>324</v>
      </c>
      <c r="F399" s="4"/>
    </row>
    <row r="400" spans="1:8" x14ac:dyDescent="0.3">
      <c r="A400" s="3"/>
      <c r="B400" s="3"/>
      <c r="C400" s="8" t="s">
        <v>676</v>
      </c>
      <c r="D400" s="5"/>
      <c r="E400" s="3"/>
      <c r="F400" s="4"/>
    </row>
    <row r="401" spans="1:6" x14ac:dyDescent="0.3">
      <c r="A401" s="3">
        <v>16</v>
      </c>
      <c r="B401" s="3" t="s">
        <v>677</v>
      </c>
      <c r="C401" s="4" t="s">
        <v>678</v>
      </c>
      <c r="D401" s="5">
        <v>3900</v>
      </c>
      <c r="E401" s="3" t="s">
        <v>324</v>
      </c>
      <c r="F401" s="4"/>
    </row>
    <row r="402" spans="1:6" x14ac:dyDescent="0.3">
      <c r="A402" s="3"/>
      <c r="B402" s="3"/>
      <c r="C402" s="13" t="s">
        <v>679</v>
      </c>
      <c r="D402" s="5"/>
      <c r="E402" s="3"/>
      <c r="F402" s="4"/>
    </row>
    <row r="403" spans="1:6" x14ac:dyDescent="0.3">
      <c r="A403" s="3"/>
      <c r="B403" s="3" t="s">
        <v>680</v>
      </c>
      <c r="C403" s="4" t="s">
        <v>681</v>
      </c>
      <c r="D403" s="5">
        <v>6000</v>
      </c>
      <c r="E403" s="3" t="s">
        <v>324</v>
      </c>
      <c r="F403" s="4"/>
    </row>
    <row r="404" spans="1:6" x14ac:dyDescent="0.3">
      <c r="A404" s="3"/>
      <c r="B404" s="3"/>
      <c r="C404" s="13" t="s">
        <v>679</v>
      </c>
      <c r="D404" s="5"/>
      <c r="E404" s="3"/>
      <c r="F404" s="4"/>
    </row>
    <row r="405" spans="1:6" x14ac:dyDescent="0.3">
      <c r="A405" s="3">
        <v>17</v>
      </c>
      <c r="B405" s="3" t="s">
        <v>682</v>
      </c>
      <c r="C405" s="14" t="s">
        <v>683</v>
      </c>
      <c r="D405" s="5">
        <v>2100</v>
      </c>
      <c r="E405" s="3" t="s">
        <v>324</v>
      </c>
      <c r="F405" s="4"/>
    </row>
    <row r="406" spans="1:6" x14ac:dyDescent="0.3">
      <c r="A406" s="3"/>
      <c r="B406" s="3" t="s">
        <v>684</v>
      </c>
      <c r="C406" s="13" t="s">
        <v>685</v>
      </c>
      <c r="D406" s="5">
        <v>6600</v>
      </c>
      <c r="E406" s="3" t="s">
        <v>324</v>
      </c>
      <c r="F406" s="4"/>
    </row>
    <row r="407" spans="1:6" x14ac:dyDescent="0.3">
      <c r="A407" s="3">
        <v>18</v>
      </c>
      <c r="B407" s="3" t="s">
        <v>686</v>
      </c>
      <c r="C407" s="13" t="s">
        <v>687</v>
      </c>
      <c r="D407" s="5">
        <v>7800</v>
      </c>
      <c r="E407" s="3" t="s">
        <v>324</v>
      </c>
      <c r="F407" s="4"/>
    </row>
    <row r="408" spans="1:6" x14ac:dyDescent="0.3">
      <c r="A408" s="3"/>
      <c r="B408" s="3"/>
      <c r="C408" s="13" t="s">
        <v>688</v>
      </c>
      <c r="D408" s="5"/>
      <c r="E408" s="3"/>
      <c r="F408" s="4"/>
    </row>
    <row r="409" spans="1:6" x14ac:dyDescent="0.3">
      <c r="A409" s="3">
        <v>19</v>
      </c>
      <c r="B409" s="3" t="s">
        <v>689</v>
      </c>
      <c r="C409" s="13" t="s">
        <v>690</v>
      </c>
      <c r="D409" s="5">
        <v>7500</v>
      </c>
      <c r="E409" s="3" t="s">
        <v>324</v>
      </c>
      <c r="F409" s="4"/>
    </row>
    <row r="410" spans="1:6" x14ac:dyDescent="0.3">
      <c r="A410" s="3"/>
      <c r="B410" s="3"/>
      <c r="C410" s="13" t="s">
        <v>691</v>
      </c>
      <c r="D410" s="5"/>
      <c r="E410" s="3"/>
      <c r="F410" s="4"/>
    </row>
    <row r="411" spans="1:6" x14ac:dyDescent="0.3">
      <c r="A411" s="3"/>
      <c r="B411" s="3"/>
      <c r="C411" s="13" t="s">
        <v>692</v>
      </c>
      <c r="D411" s="5"/>
      <c r="E411" s="3"/>
      <c r="F411" s="4"/>
    </row>
    <row r="412" spans="1:6" x14ac:dyDescent="0.3">
      <c r="A412" s="3">
        <v>20</v>
      </c>
      <c r="B412" s="3" t="s">
        <v>693</v>
      </c>
      <c r="C412" s="13" t="s">
        <v>694</v>
      </c>
      <c r="D412" s="5">
        <v>2600</v>
      </c>
      <c r="E412" s="3" t="s">
        <v>324</v>
      </c>
      <c r="F412" s="4"/>
    </row>
    <row r="413" spans="1:6" x14ac:dyDescent="0.3">
      <c r="A413" s="3"/>
      <c r="B413" s="3"/>
      <c r="C413" s="4" t="s">
        <v>695</v>
      </c>
      <c r="D413" s="5"/>
      <c r="E413" s="3"/>
      <c r="F413" s="4"/>
    </row>
    <row r="414" spans="1:6" x14ac:dyDescent="0.3">
      <c r="A414" s="3">
        <v>21</v>
      </c>
      <c r="B414" s="3" t="s">
        <v>696</v>
      </c>
      <c r="C414" s="4" t="s">
        <v>697</v>
      </c>
      <c r="D414" s="5">
        <v>28800</v>
      </c>
      <c r="E414" s="3" t="s">
        <v>324</v>
      </c>
      <c r="F414" s="4"/>
    </row>
    <row r="415" spans="1:6" x14ac:dyDescent="0.3">
      <c r="A415" s="3"/>
      <c r="B415" s="4"/>
      <c r="C415" s="4" t="s">
        <v>698</v>
      </c>
      <c r="D415" s="5"/>
      <c r="E415" s="3"/>
      <c r="F415" s="4"/>
    </row>
    <row r="416" spans="1:6" x14ac:dyDescent="0.3">
      <c r="A416" s="3"/>
      <c r="B416" s="4"/>
      <c r="C416" s="4" t="s">
        <v>699</v>
      </c>
      <c r="D416" s="5"/>
      <c r="E416" s="3"/>
      <c r="F416" s="4"/>
    </row>
    <row r="417" spans="1:8" x14ac:dyDescent="0.3">
      <c r="A417" s="3"/>
      <c r="B417" s="4"/>
      <c r="C417" s="4" t="s">
        <v>700</v>
      </c>
      <c r="D417" s="5"/>
      <c r="E417" s="3"/>
      <c r="F417" s="4"/>
    </row>
    <row r="418" spans="1:8" x14ac:dyDescent="0.3">
      <c r="A418" s="3"/>
      <c r="B418" s="4"/>
      <c r="C418" s="4"/>
      <c r="D418" s="5"/>
      <c r="E418" s="3"/>
      <c r="F418" s="4"/>
    </row>
    <row r="419" spans="1:8" x14ac:dyDescent="0.3">
      <c r="A419" s="3"/>
      <c r="B419" s="4"/>
      <c r="C419" s="4"/>
      <c r="D419" s="5"/>
      <c r="E419" s="3"/>
      <c r="F419" s="4"/>
    </row>
    <row r="420" spans="1:8" x14ac:dyDescent="0.3">
      <c r="A420" s="3"/>
      <c r="B420" s="4"/>
      <c r="C420" s="4"/>
      <c r="D420" s="5"/>
      <c r="E420" s="3"/>
      <c r="F420" s="4"/>
      <c r="H420" s="17"/>
    </row>
    <row r="421" spans="1:8" ht="22.5" x14ac:dyDescent="0.35">
      <c r="A421" s="555" t="s">
        <v>594</v>
      </c>
      <c r="B421" s="555"/>
      <c r="C421" s="555"/>
      <c r="D421" s="555"/>
      <c r="E421" s="555"/>
      <c r="F421" s="555"/>
    </row>
    <row r="422" spans="1:8" x14ac:dyDescent="0.3">
      <c r="A422" s="3" t="s">
        <v>317</v>
      </c>
      <c r="B422" s="3" t="s">
        <v>318</v>
      </c>
      <c r="C422" s="3" t="s">
        <v>319</v>
      </c>
      <c r="D422" s="3" t="s">
        <v>320</v>
      </c>
      <c r="E422" s="3" t="s">
        <v>321</v>
      </c>
      <c r="F422" s="3" t="s">
        <v>73</v>
      </c>
    </row>
    <row r="423" spans="1:8" x14ac:dyDescent="0.3">
      <c r="A423" s="3">
        <v>22</v>
      </c>
      <c r="B423" s="3" t="s">
        <v>701</v>
      </c>
      <c r="C423" s="4" t="s">
        <v>702</v>
      </c>
      <c r="D423" s="5">
        <v>38000</v>
      </c>
      <c r="E423" s="3" t="s">
        <v>324</v>
      </c>
      <c r="F423" s="4"/>
    </row>
    <row r="424" spans="1:8" x14ac:dyDescent="0.3">
      <c r="A424" s="3"/>
      <c r="B424" s="3"/>
      <c r="C424" s="4" t="s">
        <v>703</v>
      </c>
      <c r="D424" s="5"/>
      <c r="E424" s="3"/>
      <c r="F424" s="4"/>
    </row>
    <row r="425" spans="1:8" x14ac:dyDescent="0.3">
      <c r="A425" s="3"/>
      <c r="B425" s="3"/>
      <c r="C425" s="4" t="s">
        <v>704</v>
      </c>
      <c r="D425" s="5"/>
      <c r="E425" s="3"/>
      <c r="F425" s="4"/>
    </row>
    <row r="426" spans="1:8" x14ac:dyDescent="0.3">
      <c r="A426" s="3"/>
      <c r="B426" s="3"/>
      <c r="C426" s="4" t="s">
        <v>705</v>
      </c>
      <c r="D426" s="5"/>
      <c r="E426" s="3"/>
      <c r="F426" s="4"/>
    </row>
    <row r="427" spans="1:8" x14ac:dyDescent="0.3">
      <c r="A427" s="3"/>
      <c r="B427" s="3"/>
      <c r="C427" s="4" t="s">
        <v>706</v>
      </c>
      <c r="D427" s="5"/>
      <c r="E427" s="3"/>
      <c r="F427" s="4"/>
    </row>
    <row r="428" spans="1:8" x14ac:dyDescent="0.3">
      <c r="A428" s="3">
        <v>23</v>
      </c>
      <c r="B428" s="3" t="s">
        <v>707</v>
      </c>
      <c r="C428" s="4" t="s">
        <v>708</v>
      </c>
      <c r="D428" s="5">
        <v>10190</v>
      </c>
      <c r="E428" s="3" t="s">
        <v>324</v>
      </c>
      <c r="F428" s="4"/>
    </row>
    <row r="429" spans="1:8" x14ac:dyDescent="0.3">
      <c r="A429" s="3"/>
      <c r="B429" s="3"/>
      <c r="C429" s="4" t="s">
        <v>709</v>
      </c>
      <c r="D429" s="5"/>
      <c r="E429" s="3"/>
      <c r="F429" s="4"/>
    </row>
    <row r="430" spans="1:8" x14ac:dyDescent="0.3">
      <c r="A430" s="3"/>
      <c r="B430" s="3"/>
      <c r="C430" s="4" t="s">
        <v>710</v>
      </c>
      <c r="D430" s="5"/>
      <c r="E430" s="3"/>
      <c r="F430" s="4"/>
    </row>
    <row r="431" spans="1:8" x14ac:dyDescent="0.3">
      <c r="A431" s="3"/>
      <c r="B431" s="3"/>
      <c r="C431" s="4" t="s">
        <v>711</v>
      </c>
      <c r="D431" s="5"/>
      <c r="E431" s="3"/>
      <c r="F431" s="4"/>
    </row>
    <row r="432" spans="1:8" x14ac:dyDescent="0.3">
      <c r="A432" s="3"/>
      <c r="B432" s="3"/>
      <c r="C432" s="4" t="s">
        <v>712</v>
      </c>
      <c r="D432" s="5"/>
      <c r="E432" s="3"/>
      <c r="F432" s="4"/>
    </row>
    <row r="433" spans="1:6" x14ac:dyDescent="0.3">
      <c r="A433" s="3">
        <v>24</v>
      </c>
      <c r="B433" s="3" t="s">
        <v>713</v>
      </c>
      <c r="C433" s="4" t="s">
        <v>714</v>
      </c>
      <c r="D433" s="5">
        <v>2500</v>
      </c>
      <c r="E433" s="3" t="s">
        <v>324</v>
      </c>
      <c r="F433" s="4"/>
    </row>
    <row r="434" spans="1:6" x14ac:dyDescent="0.3">
      <c r="A434" s="3"/>
      <c r="B434" s="3"/>
      <c r="C434" s="4" t="s">
        <v>715</v>
      </c>
      <c r="D434" s="5"/>
      <c r="E434" s="3"/>
      <c r="F434" s="4"/>
    </row>
    <row r="435" spans="1:6" x14ac:dyDescent="0.3">
      <c r="A435" s="3">
        <v>25</v>
      </c>
      <c r="B435" s="3" t="s">
        <v>716</v>
      </c>
      <c r="C435" s="4" t="s">
        <v>717</v>
      </c>
      <c r="D435" s="5">
        <v>15000</v>
      </c>
      <c r="E435" s="3" t="s">
        <v>324</v>
      </c>
      <c r="F435" s="4"/>
    </row>
    <row r="436" spans="1:6" x14ac:dyDescent="0.3">
      <c r="A436" s="3"/>
      <c r="B436" s="3"/>
      <c r="C436" s="4" t="s">
        <v>718</v>
      </c>
      <c r="D436" s="5"/>
      <c r="E436" s="3"/>
      <c r="F436" s="4"/>
    </row>
    <row r="437" spans="1:6" x14ac:dyDescent="0.3">
      <c r="A437" s="3">
        <v>26</v>
      </c>
      <c r="B437" s="3" t="s">
        <v>719</v>
      </c>
      <c r="C437" s="13" t="s">
        <v>720</v>
      </c>
      <c r="D437" s="5">
        <v>1200</v>
      </c>
      <c r="E437" s="3" t="s">
        <v>324</v>
      </c>
      <c r="F437" s="4"/>
    </row>
    <row r="438" spans="1:6" x14ac:dyDescent="0.3">
      <c r="A438" s="3"/>
      <c r="B438" s="3"/>
      <c r="C438" s="13" t="s">
        <v>721</v>
      </c>
      <c r="D438" s="5"/>
      <c r="E438" s="3"/>
      <c r="F438" s="4"/>
    </row>
    <row r="439" spans="1:6" x14ac:dyDescent="0.3">
      <c r="A439" s="3">
        <v>27</v>
      </c>
      <c r="B439" s="3" t="s">
        <v>722</v>
      </c>
      <c r="C439" s="13" t="s">
        <v>723</v>
      </c>
      <c r="D439" s="5">
        <v>4000</v>
      </c>
      <c r="E439" s="3" t="s">
        <v>324</v>
      </c>
      <c r="F439" s="4"/>
    </row>
    <row r="440" spans="1:6" x14ac:dyDescent="0.3">
      <c r="A440" s="3"/>
      <c r="B440" s="3"/>
      <c r="C440" s="14" t="s">
        <v>724</v>
      </c>
      <c r="D440" s="5"/>
      <c r="E440" s="3"/>
      <c r="F440" s="4"/>
    </row>
    <row r="441" spans="1:6" x14ac:dyDescent="0.3">
      <c r="A441" s="3">
        <v>28</v>
      </c>
      <c r="B441" s="3" t="s">
        <v>725</v>
      </c>
      <c r="C441" s="13" t="s">
        <v>726</v>
      </c>
      <c r="D441" s="5">
        <v>1900</v>
      </c>
      <c r="E441" s="3" t="s">
        <v>324</v>
      </c>
      <c r="F441" s="4"/>
    </row>
    <row r="442" spans="1:6" x14ac:dyDescent="0.3">
      <c r="A442" s="3">
        <v>29</v>
      </c>
      <c r="B442" s="3" t="s">
        <v>727</v>
      </c>
      <c r="C442" s="4" t="s">
        <v>728</v>
      </c>
      <c r="D442" s="5">
        <v>25000</v>
      </c>
      <c r="E442" s="3" t="s">
        <v>324</v>
      </c>
      <c r="F442" s="4"/>
    </row>
    <row r="443" spans="1:6" x14ac:dyDescent="0.3">
      <c r="A443" s="3"/>
      <c r="B443" s="4"/>
      <c r="C443" s="4" t="s">
        <v>729</v>
      </c>
      <c r="D443" s="5"/>
      <c r="E443" s="3"/>
      <c r="F443" s="4"/>
    </row>
    <row r="444" spans="1:6" x14ac:dyDescent="0.3">
      <c r="A444" s="3"/>
      <c r="B444" s="4"/>
      <c r="C444" s="13" t="s">
        <v>650</v>
      </c>
      <c r="D444" s="5"/>
      <c r="E444" s="3"/>
      <c r="F444" s="4"/>
    </row>
    <row r="445" spans="1:6" x14ac:dyDescent="0.3">
      <c r="A445" s="3"/>
      <c r="B445" s="4"/>
      <c r="C445" s="13" t="s">
        <v>651</v>
      </c>
      <c r="D445" s="5"/>
      <c r="E445" s="3"/>
      <c r="F445" s="4"/>
    </row>
    <row r="446" spans="1:6" x14ac:dyDescent="0.3">
      <c r="A446" s="3"/>
      <c r="B446" s="4"/>
      <c r="C446" s="13" t="s">
        <v>730</v>
      </c>
      <c r="D446" s="5"/>
      <c r="E446" s="3"/>
      <c r="F446" s="4"/>
    </row>
    <row r="447" spans="1:6" x14ac:dyDescent="0.3">
      <c r="A447" s="3"/>
      <c r="B447" s="4"/>
      <c r="C447" s="13" t="s">
        <v>731</v>
      </c>
      <c r="D447" s="5"/>
      <c r="E447" s="3"/>
      <c r="F447" s="4"/>
    </row>
    <row r="448" spans="1:6" x14ac:dyDescent="0.3">
      <c r="A448" s="3"/>
      <c r="B448" s="4"/>
      <c r="C448" s="13" t="s">
        <v>732</v>
      </c>
      <c r="D448" s="5"/>
      <c r="E448" s="3"/>
      <c r="F448" s="4"/>
    </row>
    <row r="449" spans="1:8" x14ac:dyDescent="0.3">
      <c r="A449" s="3"/>
      <c r="B449" s="4"/>
      <c r="C449" s="13" t="s">
        <v>733</v>
      </c>
      <c r="D449" s="5"/>
      <c r="E449" s="3"/>
      <c r="F449" s="4"/>
    </row>
    <row r="450" spans="1:8" x14ac:dyDescent="0.3">
      <c r="A450" s="3"/>
      <c r="B450" s="4"/>
      <c r="C450" s="13" t="s">
        <v>734</v>
      </c>
      <c r="D450" s="5"/>
      <c r="E450" s="3"/>
      <c r="F450" s="4"/>
    </row>
    <row r="451" spans="1:8" x14ac:dyDescent="0.3">
      <c r="A451" s="3"/>
      <c r="B451" s="4"/>
      <c r="C451" s="13" t="s">
        <v>735</v>
      </c>
      <c r="D451" s="5"/>
      <c r="E451" s="3"/>
      <c r="F451" s="4"/>
    </row>
    <row r="452" spans="1:8" x14ac:dyDescent="0.3">
      <c r="A452" s="3"/>
      <c r="B452" s="4"/>
      <c r="C452" s="4"/>
      <c r="D452" s="5"/>
      <c r="E452" s="3"/>
      <c r="F452" s="4"/>
    </row>
    <row r="453" spans="1:8" x14ac:dyDescent="0.3">
      <c r="A453" s="3"/>
      <c r="B453" s="4"/>
      <c r="C453" s="4"/>
      <c r="D453" s="5"/>
      <c r="E453" s="3"/>
      <c r="F453" s="4"/>
      <c r="H453" s="17"/>
    </row>
    <row r="454" spans="1:8" x14ac:dyDescent="0.3">
      <c r="A454" s="9"/>
      <c r="B454" s="8"/>
      <c r="C454" s="8"/>
      <c r="D454" s="10"/>
      <c r="E454" s="9"/>
      <c r="F454" s="8"/>
    </row>
    <row r="455" spans="1:8" x14ac:dyDescent="0.3">
      <c r="A455" s="9"/>
      <c r="B455" s="8"/>
      <c r="C455" s="8"/>
      <c r="D455" s="10"/>
      <c r="E455" s="9"/>
      <c r="F455" s="8"/>
      <c r="G455" s="8"/>
    </row>
    <row r="456" spans="1:8" ht="22.5" x14ac:dyDescent="0.35">
      <c r="A456" s="555" t="s">
        <v>594</v>
      </c>
      <c r="B456" s="555"/>
      <c r="C456" s="555"/>
      <c r="D456" s="555"/>
      <c r="E456" s="555"/>
      <c r="F456" s="555"/>
    </row>
    <row r="457" spans="1:8" x14ac:dyDescent="0.3">
      <c r="A457" s="3" t="s">
        <v>317</v>
      </c>
      <c r="B457" s="3" t="s">
        <v>318</v>
      </c>
      <c r="C457" s="3" t="s">
        <v>319</v>
      </c>
      <c r="D457" s="3" t="s">
        <v>320</v>
      </c>
      <c r="E457" s="3" t="s">
        <v>321</v>
      </c>
      <c r="F457" s="3" t="s">
        <v>73</v>
      </c>
    </row>
    <row r="458" spans="1:8" x14ac:dyDescent="0.3">
      <c r="A458" s="3">
        <v>30</v>
      </c>
      <c r="B458" s="3" t="s">
        <v>736</v>
      </c>
      <c r="C458" s="4" t="s">
        <v>737</v>
      </c>
      <c r="D458" s="5">
        <v>8480</v>
      </c>
      <c r="E458" s="3" t="s">
        <v>324</v>
      </c>
      <c r="F458" s="4"/>
    </row>
    <row r="459" spans="1:8" x14ac:dyDescent="0.3">
      <c r="A459" s="3"/>
      <c r="B459" s="4"/>
      <c r="C459" s="4" t="s">
        <v>738</v>
      </c>
      <c r="D459" s="5"/>
      <c r="E459" s="3"/>
      <c r="F459" s="4"/>
    </row>
    <row r="460" spans="1:8" x14ac:dyDescent="0.3">
      <c r="A460" s="3"/>
      <c r="B460" s="4"/>
      <c r="C460" s="4" t="s">
        <v>739</v>
      </c>
      <c r="D460" s="5"/>
      <c r="E460" s="3"/>
      <c r="F460" s="4"/>
    </row>
    <row r="461" spans="1:8" x14ac:dyDescent="0.3">
      <c r="A461" s="3"/>
      <c r="B461" s="4"/>
      <c r="C461" s="4" t="s">
        <v>740</v>
      </c>
      <c r="D461" s="5"/>
      <c r="E461" s="3"/>
      <c r="F461" s="4"/>
    </row>
    <row r="462" spans="1:8" x14ac:dyDescent="0.3">
      <c r="A462" s="3"/>
      <c r="B462" s="4"/>
      <c r="C462" s="4" t="s">
        <v>741</v>
      </c>
      <c r="D462" s="5"/>
      <c r="E462" s="3"/>
      <c r="F462" s="4"/>
    </row>
    <row r="463" spans="1:8" x14ac:dyDescent="0.3">
      <c r="A463" s="3"/>
      <c r="B463" s="4"/>
      <c r="C463" s="4" t="s">
        <v>742</v>
      </c>
      <c r="D463" s="5"/>
      <c r="E463" s="3"/>
      <c r="F463" s="4"/>
    </row>
    <row r="464" spans="1:8" x14ac:dyDescent="0.3">
      <c r="A464" s="3"/>
      <c r="B464" s="3" t="s">
        <v>743</v>
      </c>
      <c r="C464" s="4" t="s">
        <v>744</v>
      </c>
      <c r="D464" s="5">
        <v>11920</v>
      </c>
      <c r="E464" s="3"/>
      <c r="F464" s="4"/>
    </row>
    <row r="465" spans="1:6" x14ac:dyDescent="0.3">
      <c r="A465" s="3"/>
      <c r="B465" s="3"/>
      <c r="C465" s="4" t="s">
        <v>745</v>
      </c>
      <c r="D465" s="5"/>
      <c r="E465" s="3"/>
      <c r="F465" s="4"/>
    </row>
    <row r="466" spans="1:6" x14ac:dyDescent="0.3">
      <c r="A466" s="3"/>
      <c r="B466" s="3"/>
      <c r="C466" s="4" t="s">
        <v>739</v>
      </c>
      <c r="D466" s="5"/>
      <c r="E466" s="3"/>
      <c r="F466" s="4"/>
    </row>
    <row r="467" spans="1:6" x14ac:dyDescent="0.3">
      <c r="A467" s="3"/>
      <c r="B467" s="3"/>
      <c r="C467" s="4" t="s">
        <v>740</v>
      </c>
      <c r="D467" s="5"/>
      <c r="E467" s="3"/>
      <c r="F467" s="4"/>
    </row>
    <row r="468" spans="1:6" x14ac:dyDescent="0.3">
      <c r="A468" s="3"/>
      <c r="B468" s="3"/>
      <c r="C468" s="4" t="s">
        <v>741</v>
      </c>
      <c r="D468" s="5"/>
      <c r="E468" s="3"/>
      <c r="F468" s="4"/>
    </row>
    <row r="469" spans="1:6" x14ac:dyDescent="0.3">
      <c r="A469" s="3"/>
      <c r="B469" s="3"/>
      <c r="C469" s="4" t="s">
        <v>742</v>
      </c>
      <c r="D469" s="5"/>
      <c r="E469" s="3"/>
      <c r="F469" s="4"/>
    </row>
    <row r="470" spans="1:6" x14ac:dyDescent="0.3">
      <c r="A470" s="3"/>
      <c r="B470" s="3" t="s">
        <v>746</v>
      </c>
      <c r="C470" s="4" t="s">
        <v>747</v>
      </c>
      <c r="D470" s="5">
        <v>26640</v>
      </c>
      <c r="E470" s="3"/>
      <c r="F470" s="4"/>
    </row>
    <row r="471" spans="1:6" x14ac:dyDescent="0.3">
      <c r="A471" s="3"/>
      <c r="B471" s="4"/>
      <c r="C471" s="4" t="s">
        <v>748</v>
      </c>
      <c r="D471" s="5"/>
      <c r="E471" s="3"/>
      <c r="F471" s="4"/>
    </row>
    <row r="472" spans="1:6" x14ac:dyDescent="0.3">
      <c r="A472" s="3"/>
      <c r="B472" s="4"/>
      <c r="C472" s="4" t="s">
        <v>739</v>
      </c>
      <c r="D472" s="5"/>
      <c r="E472" s="3"/>
      <c r="F472" s="4"/>
    </row>
    <row r="473" spans="1:6" x14ac:dyDescent="0.3">
      <c r="A473" s="3"/>
      <c r="B473" s="4"/>
      <c r="C473" s="4" t="s">
        <v>740</v>
      </c>
      <c r="D473" s="5"/>
      <c r="E473" s="3"/>
      <c r="F473" s="4"/>
    </row>
    <row r="474" spans="1:6" x14ac:dyDescent="0.3">
      <c r="A474" s="3"/>
      <c r="B474" s="4"/>
      <c r="C474" s="4" t="s">
        <v>741</v>
      </c>
      <c r="D474" s="5"/>
      <c r="E474" s="3"/>
      <c r="F474" s="4"/>
    </row>
    <row r="475" spans="1:6" x14ac:dyDescent="0.3">
      <c r="A475" s="3"/>
      <c r="B475" s="4"/>
      <c r="C475" s="4" t="s">
        <v>742</v>
      </c>
      <c r="D475" s="5"/>
      <c r="E475" s="3"/>
      <c r="F475" s="4"/>
    </row>
    <row r="476" spans="1:6" x14ac:dyDescent="0.3">
      <c r="A476" s="3"/>
      <c r="B476" s="3" t="s">
        <v>749</v>
      </c>
      <c r="C476" s="4" t="s">
        <v>750</v>
      </c>
      <c r="D476" s="5">
        <v>2960</v>
      </c>
      <c r="E476" s="3"/>
      <c r="F476" s="4"/>
    </row>
    <row r="477" spans="1:6" x14ac:dyDescent="0.3">
      <c r="A477" s="3"/>
      <c r="B477" s="4"/>
      <c r="C477" s="4" t="s">
        <v>748</v>
      </c>
      <c r="D477" s="5"/>
      <c r="E477" s="3"/>
      <c r="F477" s="4"/>
    </row>
    <row r="478" spans="1:6" x14ac:dyDescent="0.3">
      <c r="A478" s="3"/>
      <c r="B478" s="4"/>
      <c r="C478" s="4" t="s">
        <v>739</v>
      </c>
      <c r="D478" s="5"/>
      <c r="E478" s="3"/>
      <c r="F478" s="4"/>
    </row>
    <row r="479" spans="1:6" x14ac:dyDescent="0.3">
      <c r="A479" s="3"/>
      <c r="B479" s="4"/>
      <c r="C479" s="4" t="s">
        <v>740</v>
      </c>
      <c r="D479" s="5"/>
      <c r="E479" s="3"/>
      <c r="F479" s="4"/>
    </row>
    <row r="480" spans="1:6" x14ac:dyDescent="0.3">
      <c r="A480" s="3"/>
      <c r="B480" s="4"/>
      <c r="C480" s="4" t="s">
        <v>741</v>
      </c>
      <c r="D480" s="5"/>
      <c r="E480" s="3"/>
      <c r="F480" s="4"/>
    </row>
    <row r="481" spans="1:6" x14ac:dyDescent="0.3">
      <c r="A481" s="3"/>
      <c r="B481" s="4"/>
      <c r="C481" s="4" t="s">
        <v>742</v>
      </c>
      <c r="D481" s="5"/>
      <c r="E481" s="3"/>
      <c r="F481" s="4"/>
    </row>
    <row r="482" spans="1:6" x14ac:dyDescent="0.3">
      <c r="A482" s="3"/>
      <c r="B482" s="4"/>
      <c r="C482" s="4" t="s">
        <v>751</v>
      </c>
      <c r="D482" s="5"/>
      <c r="E482" s="3"/>
      <c r="F482" s="4"/>
    </row>
    <row r="483" spans="1:6" x14ac:dyDescent="0.3">
      <c r="A483" s="3"/>
      <c r="B483" s="4"/>
      <c r="C483" s="4"/>
      <c r="D483" s="4"/>
      <c r="E483" s="3"/>
      <c r="F483" s="4"/>
    </row>
    <row r="484" spans="1:6" x14ac:dyDescent="0.3">
      <c r="A484" s="3"/>
      <c r="B484" s="4"/>
      <c r="C484" s="4"/>
      <c r="D484" s="4"/>
      <c r="E484" s="3"/>
      <c r="F484" s="4"/>
    </row>
    <row r="485" spans="1:6" x14ac:dyDescent="0.3">
      <c r="A485" s="3"/>
      <c r="B485" s="4"/>
      <c r="C485" s="4"/>
      <c r="D485" s="4"/>
      <c r="E485" s="3"/>
      <c r="F485" s="4"/>
    </row>
    <row r="486" spans="1:6" x14ac:dyDescent="0.3">
      <c r="A486" s="3"/>
      <c r="B486" s="4"/>
      <c r="C486" s="4"/>
      <c r="D486" s="4"/>
      <c r="E486" s="3"/>
      <c r="F486" s="4"/>
    </row>
    <row r="487" spans="1:6" x14ac:dyDescent="0.3">
      <c r="A487" s="3"/>
      <c r="B487" s="4"/>
      <c r="C487" s="4"/>
      <c r="D487" s="4"/>
      <c r="E487" s="3"/>
      <c r="F487" s="4"/>
    </row>
    <row r="488" spans="1:6" x14ac:dyDescent="0.3">
      <c r="A488" s="3"/>
      <c r="B488" s="4"/>
      <c r="C488" s="4"/>
      <c r="D488" s="4"/>
      <c r="E488" s="3"/>
      <c r="F488" s="4"/>
    </row>
    <row r="489" spans="1:6" x14ac:dyDescent="0.3">
      <c r="A489" s="3"/>
      <c r="B489" s="4"/>
      <c r="C489" s="4"/>
      <c r="D489" s="4"/>
      <c r="E489" s="3"/>
      <c r="F489" s="4"/>
    </row>
    <row r="491" spans="1:6" ht="22.5" x14ac:dyDescent="0.35">
      <c r="A491" s="555" t="s">
        <v>594</v>
      </c>
      <c r="B491" s="555"/>
      <c r="C491" s="555"/>
      <c r="D491" s="555"/>
      <c r="E491" s="555"/>
      <c r="F491" s="555"/>
    </row>
    <row r="492" spans="1:6" x14ac:dyDescent="0.3">
      <c r="A492" s="3" t="s">
        <v>317</v>
      </c>
      <c r="B492" s="3" t="s">
        <v>318</v>
      </c>
      <c r="C492" s="3" t="s">
        <v>319</v>
      </c>
      <c r="D492" s="3" t="s">
        <v>320</v>
      </c>
      <c r="E492" s="3" t="s">
        <v>321</v>
      </c>
      <c r="F492" s="3" t="s">
        <v>73</v>
      </c>
    </row>
    <row r="493" spans="1:6" x14ac:dyDescent="0.3">
      <c r="A493" s="3">
        <v>31</v>
      </c>
      <c r="B493" s="3" t="s">
        <v>752</v>
      </c>
      <c r="C493" s="4" t="s">
        <v>753</v>
      </c>
      <c r="D493" s="5">
        <v>24000</v>
      </c>
      <c r="E493" s="3" t="s">
        <v>324</v>
      </c>
      <c r="F493" s="4"/>
    </row>
    <row r="494" spans="1:6" x14ac:dyDescent="0.3">
      <c r="A494" s="3"/>
      <c r="B494" s="3"/>
      <c r="C494" s="4" t="s">
        <v>754</v>
      </c>
      <c r="D494" s="5"/>
      <c r="E494" s="3"/>
      <c r="F494" s="4"/>
    </row>
    <row r="495" spans="1:6" x14ac:dyDescent="0.3">
      <c r="A495" s="3"/>
      <c r="B495" s="3"/>
      <c r="C495" s="4" t="s">
        <v>755</v>
      </c>
      <c r="D495" s="5"/>
      <c r="E495" s="3"/>
      <c r="F495" s="4"/>
    </row>
    <row r="496" spans="1:6" x14ac:dyDescent="0.3">
      <c r="A496" s="3"/>
      <c r="B496" s="3"/>
      <c r="C496" s="4" t="s">
        <v>756</v>
      </c>
      <c r="D496" s="5"/>
      <c r="E496" s="3"/>
      <c r="F496" s="4"/>
    </row>
    <row r="497" spans="1:9" x14ac:dyDescent="0.3">
      <c r="A497" s="3"/>
      <c r="B497" s="3"/>
      <c r="C497" s="4" t="s">
        <v>757</v>
      </c>
      <c r="D497" s="5"/>
      <c r="E497" s="3"/>
      <c r="F497" s="4"/>
    </row>
    <row r="498" spans="1:9" x14ac:dyDescent="0.3">
      <c r="A498" s="3"/>
      <c r="B498" s="3"/>
      <c r="C498" s="4" t="s">
        <v>758</v>
      </c>
      <c r="D498" s="5"/>
      <c r="E498" s="3"/>
      <c r="F498" s="4"/>
    </row>
    <row r="499" spans="1:9" x14ac:dyDescent="0.3">
      <c r="A499" s="3"/>
      <c r="B499" s="3"/>
      <c r="C499" s="4" t="s">
        <v>759</v>
      </c>
      <c r="D499" s="5"/>
      <c r="E499" s="3"/>
      <c r="F499" s="4"/>
    </row>
    <row r="500" spans="1:9" x14ac:dyDescent="0.3">
      <c r="A500" s="3"/>
      <c r="B500" s="3"/>
      <c r="C500" s="4" t="s">
        <v>760</v>
      </c>
      <c r="D500" s="5"/>
      <c r="E500" s="3"/>
      <c r="F500" s="4"/>
    </row>
    <row r="501" spans="1:9" x14ac:dyDescent="0.3">
      <c r="A501" s="3"/>
      <c r="B501" s="3" t="s">
        <v>752</v>
      </c>
      <c r="C501" s="4" t="s">
        <v>761</v>
      </c>
      <c r="D501" s="5">
        <v>35000</v>
      </c>
      <c r="E501" s="3"/>
      <c r="F501" s="4"/>
    </row>
    <row r="502" spans="1:9" x14ac:dyDescent="0.3">
      <c r="A502" s="3"/>
      <c r="B502" s="4"/>
      <c r="C502" s="4" t="s">
        <v>762</v>
      </c>
      <c r="D502" s="5"/>
      <c r="E502" s="3"/>
      <c r="F502" s="4"/>
    </row>
    <row r="503" spans="1:9" x14ac:dyDescent="0.3">
      <c r="A503" s="3"/>
      <c r="B503" s="4"/>
      <c r="C503" s="4" t="s">
        <v>755</v>
      </c>
      <c r="D503" s="5"/>
      <c r="E503" s="3"/>
      <c r="F503" s="4"/>
    </row>
    <row r="504" spans="1:9" x14ac:dyDescent="0.3">
      <c r="A504" s="3"/>
      <c r="B504" s="4"/>
      <c r="C504" s="13" t="s">
        <v>756</v>
      </c>
      <c r="D504" s="5"/>
      <c r="E504" s="3"/>
      <c r="F504" s="4"/>
    </row>
    <row r="505" spans="1:9" x14ac:dyDescent="0.3">
      <c r="A505" s="3"/>
      <c r="B505" s="4"/>
      <c r="C505" s="13" t="s">
        <v>763</v>
      </c>
      <c r="D505" s="5"/>
      <c r="E505" s="3"/>
      <c r="F505" s="4"/>
    </row>
    <row r="506" spans="1:9" x14ac:dyDescent="0.3">
      <c r="A506" s="3"/>
      <c r="B506" s="4"/>
      <c r="C506" s="13" t="s">
        <v>764</v>
      </c>
      <c r="D506" s="5"/>
      <c r="E506" s="3"/>
      <c r="F506" s="4"/>
    </row>
    <row r="507" spans="1:9" x14ac:dyDescent="0.3">
      <c r="A507" s="3"/>
      <c r="B507" s="4"/>
      <c r="C507" s="14" t="s">
        <v>765</v>
      </c>
      <c r="D507" s="5"/>
      <c r="E507" s="3"/>
      <c r="F507" s="4"/>
    </row>
    <row r="508" spans="1:9" x14ac:dyDescent="0.3">
      <c r="A508" s="3"/>
      <c r="B508" s="4"/>
      <c r="C508" s="13" t="s">
        <v>766</v>
      </c>
      <c r="D508" s="5"/>
      <c r="E508" s="3"/>
      <c r="F508" s="4"/>
    </row>
    <row r="509" spans="1:9" x14ac:dyDescent="0.3">
      <c r="A509" s="3"/>
      <c r="B509" s="4"/>
      <c r="C509" s="4" t="s">
        <v>760</v>
      </c>
      <c r="D509" s="5"/>
      <c r="E509" s="3"/>
      <c r="F509" s="4"/>
    </row>
    <row r="510" spans="1:9" x14ac:dyDescent="0.3">
      <c r="A510" s="3">
        <v>32</v>
      </c>
      <c r="B510" s="4"/>
      <c r="C510" s="4" t="s">
        <v>767</v>
      </c>
      <c r="D510" s="5">
        <v>25700</v>
      </c>
      <c r="E510" s="3" t="s">
        <v>324</v>
      </c>
      <c r="F510" s="4"/>
      <c r="I510" s="18">
        <v>890737.5</v>
      </c>
    </row>
    <row r="511" spans="1:9" x14ac:dyDescent="0.3">
      <c r="A511" s="3"/>
      <c r="B511" s="4"/>
      <c r="C511" s="4" t="s">
        <v>768</v>
      </c>
      <c r="D511" s="5"/>
      <c r="E511" s="3"/>
      <c r="F511" s="4"/>
      <c r="I511" s="19"/>
    </row>
    <row r="512" spans="1:9" x14ac:dyDescent="0.3">
      <c r="A512" s="3"/>
      <c r="B512" s="4"/>
      <c r="C512" s="4" t="s">
        <v>769</v>
      </c>
      <c r="D512" s="5"/>
      <c r="E512" s="3"/>
      <c r="F512" s="4"/>
    </row>
    <row r="513" spans="1:9" x14ac:dyDescent="0.3">
      <c r="A513" s="3"/>
      <c r="B513" s="4"/>
      <c r="C513" s="4" t="s">
        <v>770</v>
      </c>
      <c r="D513" s="5"/>
      <c r="E513" s="3"/>
      <c r="F513" s="4"/>
    </row>
    <row r="514" spans="1:9" x14ac:dyDescent="0.3">
      <c r="A514" s="3"/>
      <c r="B514" s="4"/>
      <c r="C514" s="4" t="s">
        <v>771</v>
      </c>
      <c r="D514" s="5"/>
      <c r="E514" s="3"/>
      <c r="F514" s="4"/>
    </row>
    <row r="515" spans="1:9" x14ac:dyDescent="0.3">
      <c r="A515" s="3">
        <v>33</v>
      </c>
      <c r="B515" s="4"/>
      <c r="C515" s="4" t="s">
        <v>772</v>
      </c>
      <c r="D515" s="5">
        <v>62700</v>
      </c>
      <c r="E515" s="3" t="s">
        <v>324</v>
      </c>
      <c r="F515" s="4"/>
    </row>
    <row r="516" spans="1:9" x14ac:dyDescent="0.3">
      <c r="A516" s="3"/>
      <c r="B516" s="4"/>
      <c r="C516" s="4" t="s">
        <v>773</v>
      </c>
      <c r="D516" s="5"/>
      <c r="E516" s="3"/>
      <c r="F516" s="4"/>
    </row>
    <row r="517" spans="1:9" x14ac:dyDescent="0.3">
      <c r="A517" s="3"/>
      <c r="B517" s="4"/>
      <c r="C517" s="4" t="s">
        <v>774</v>
      </c>
      <c r="D517" s="5"/>
      <c r="E517" s="3"/>
      <c r="F517" s="4"/>
    </row>
    <row r="518" spans="1:9" x14ac:dyDescent="0.3">
      <c r="A518" s="3"/>
      <c r="B518" s="4"/>
      <c r="C518" s="4" t="s">
        <v>775</v>
      </c>
      <c r="D518" s="5"/>
      <c r="E518" s="3"/>
      <c r="F518" s="4"/>
    </row>
    <row r="519" spans="1:9" x14ac:dyDescent="0.3">
      <c r="A519" s="3"/>
      <c r="B519" s="4"/>
      <c r="C519" s="4" t="s">
        <v>776</v>
      </c>
      <c r="D519" s="5"/>
      <c r="E519" s="3"/>
      <c r="F519" s="4"/>
    </row>
    <row r="520" spans="1:9" x14ac:dyDescent="0.3">
      <c r="A520" s="3"/>
      <c r="B520" s="4"/>
      <c r="C520" s="4" t="s">
        <v>777</v>
      </c>
      <c r="D520" s="5"/>
      <c r="E520" s="3"/>
      <c r="F520" s="4"/>
    </row>
    <row r="521" spans="1:9" x14ac:dyDescent="0.3">
      <c r="A521" s="3"/>
      <c r="B521" s="4"/>
      <c r="C521" s="4" t="s">
        <v>778</v>
      </c>
      <c r="D521" s="5"/>
      <c r="E521" s="3"/>
      <c r="F521" s="4"/>
    </row>
    <row r="522" spans="1:9" x14ac:dyDescent="0.3">
      <c r="A522" s="3"/>
      <c r="B522" s="4"/>
      <c r="C522" s="4" t="s">
        <v>779</v>
      </c>
      <c r="D522" s="5"/>
      <c r="E522" s="3"/>
      <c r="F522" s="4"/>
    </row>
    <row r="523" spans="1:9" x14ac:dyDescent="0.3">
      <c r="A523" s="3"/>
      <c r="B523" s="4"/>
      <c r="C523" s="4" t="s">
        <v>780</v>
      </c>
      <c r="D523" s="5"/>
      <c r="E523" s="3"/>
      <c r="F523" s="4"/>
    </row>
    <row r="524" spans="1:9" x14ac:dyDescent="0.3">
      <c r="A524" s="3"/>
      <c r="B524" s="4"/>
      <c r="C524" s="4"/>
      <c r="D524" s="5"/>
      <c r="E524" s="3"/>
      <c r="F524" s="4"/>
      <c r="I524" s="17">
        <f>SUM(D510:D515)</f>
        <v>88400</v>
      </c>
    </row>
    <row r="525" spans="1:9" x14ac:dyDescent="0.3">
      <c r="A525" s="3"/>
      <c r="B525" s="4"/>
      <c r="C525" s="4"/>
      <c r="D525" s="5"/>
      <c r="E525" s="3"/>
      <c r="F525" s="4"/>
    </row>
    <row r="526" spans="1:9" ht="22.5" x14ac:dyDescent="0.35">
      <c r="A526" s="555" t="s">
        <v>594</v>
      </c>
      <c r="B526" s="555"/>
      <c r="C526" s="555"/>
      <c r="D526" s="555"/>
      <c r="E526" s="555"/>
      <c r="F526" s="555"/>
    </row>
    <row r="527" spans="1:9" x14ac:dyDescent="0.3">
      <c r="A527" s="3" t="s">
        <v>317</v>
      </c>
      <c r="B527" s="3" t="s">
        <v>318</v>
      </c>
      <c r="C527" s="3" t="s">
        <v>319</v>
      </c>
      <c r="D527" s="3" t="s">
        <v>320</v>
      </c>
      <c r="E527" s="3" t="s">
        <v>321</v>
      </c>
      <c r="F527" s="3" t="s">
        <v>73</v>
      </c>
    </row>
    <row r="528" spans="1:9" x14ac:dyDescent="0.3">
      <c r="A528" s="3">
        <v>34</v>
      </c>
      <c r="B528" s="4"/>
      <c r="C528" s="4" t="s">
        <v>781</v>
      </c>
      <c r="D528" s="5">
        <v>92000</v>
      </c>
      <c r="E528" s="3" t="s">
        <v>324</v>
      </c>
      <c r="F528" s="4"/>
    </row>
    <row r="529" spans="1:6" x14ac:dyDescent="0.3">
      <c r="A529" s="3"/>
      <c r="B529" s="4"/>
      <c r="C529" s="4" t="s">
        <v>782</v>
      </c>
      <c r="D529" s="5"/>
      <c r="E529" s="3"/>
      <c r="F529" s="4"/>
    </row>
    <row r="530" spans="1:6" x14ac:dyDescent="0.3">
      <c r="A530" s="3"/>
      <c r="B530" s="4"/>
      <c r="C530" s="4" t="s">
        <v>781</v>
      </c>
      <c r="D530" s="5"/>
      <c r="E530" s="3"/>
      <c r="F530" s="4"/>
    </row>
    <row r="531" spans="1:6" x14ac:dyDescent="0.3">
      <c r="A531" s="3"/>
      <c r="B531" s="4"/>
      <c r="C531" s="4" t="s">
        <v>783</v>
      </c>
      <c r="D531" s="5"/>
      <c r="E531" s="3"/>
      <c r="F531" s="4"/>
    </row>
    <row r="532" spans="1:6" x14ac:dyDescent="0.3">
      <c r="A532" s="3"/>
      <c r="B532" s="4"/>
      <c r="C532" s="4" t="s">
        <v>784</v>
      </c>
      <c r="D532" s="5"/>
      <c r="E532" s="3"/>
      <c r="F532" s="4"/>
    </row>
    <row r="533" spans="1:6" x14ac:dyDescent="0.3">
      <c r="A533" s="3">
        <v>35</v>
      </c>
      <c r="B533" s="4"/>
      <c r="C533" s="4" t="s">
        <v>785</v>
      </c>
      <c r="D533" s="5">
        <v>55000</v>
      </c>
      <c r="E533" s="3" t="s">
        <v>324</v>
      </c>
      <c r="F533" s="4"/>
    </row>
    <row r="534" spans="1:6" x14ac:dyDescent="0.3">
      <c r="A534" s="3"/>
      <c r="B534" s="4"/>
      <c r="C534" s="4" t="s">
        <v>786</v>
      </c>
      <c r="D534" s="5"/>
      <c r="E534" s="3"/>
      <c r="F534" s="4"/>
    </row>
    <row r="535" spans="1:6" x14ac:dyDescent="0.3">
      <c r="A535" s="3"/>
      <c r="B535" s="4"/>
      <c r="C535" s="4" t="s">
        <v>787</v>
      </c>
      <c r="D535" s="5"/>
      <c r="E535" s="3"/>
      <c r="F535" s="4"/>
    </row>
    <row r="536" spans="1:6" x14ac:dyDescent="0.3">
      <c r="A536" s="3"/>
      <c r="B536" s="4"/>
      <c r="C536" s="4" t="s">
        <v>788</v>
      </c>
      <c r="D536" s="5"/>
      <c r="E536" s="3"/>
      <c r="F536" s="4"/>
    </row>
    <row r="537" spans="1:6" x14ac:dyDescent="0.3">
      <c r="A537" s="3"/>
      <c r="B537" s="4"/>
      <c r="C537" s="4" t="s">
        <v>789</v>
      </c>
      <c r="D537" s="5"/>
      <c r="E537" s="3"/>
      <c r="F537" s="4"/>
    </row>
    <row r="538" spans="1:6" x14ac:dyDescent="0.3">
      <c r="A538" s="3"/>
      <c r="B538" s="4"/>
      <c r="C538" s="4" t="s">
        <v>790</v>
      </c>
      <c r="D538" s="5"/>
      <c r="E538" s="3"/>
      <c r="F538" s="4"/>
    </row>
    <row r="539" spans="1:6" x14ac:dyDescent="0.3">
      <c r="A539" s="3"/>
      <c r="B539" s="4"/>
      <c r="C539" s="4" t="s">
        <v>791</v>
      </c>
      <c r="D539" s="5"/>
      <c r="E539" s="3"/>
      <c r="F539" s="4"/>
    </row>
    <row r="540" spans="1:6" x14ac:dyDescent="0.3">
      <c r="A540" s="3"/>
      <c r="B540" s="4"/>
      <c r="C540" s="4" t="s">
        <v>792</v>
      </c>
      <c r="D540" s="5"/>
      <c r="E540" s="3"/>
      <c r="F540" s="4"/>
    </row>
    <row r="541" spans="1:6" x14ac:dyDescent="0.3">
      <c r="A541" s="3"/>
      <c r="B541" s="4"/>
      <c r="C541" s="4" t="s">
        <v>793</v>
      </c>
      <c r="D541" s="5"/>
      <c r="E541" s="3"/>
      <c r="F541" s="4"/>
    </row>
    <row r="542" spans="1:6" x14ac:dyDescent="0.3">
      <c r="A542" s="3"/>
      <c r="B542" s="4"/>
      <c r="C542" s="4" t="s">
        <v>794</v>
      </c>
      <c r="D542" s="5"/>
      <c r="E542" s="3"/>
      <c r="F542" s="4"/>
    </row>
    <row r="543" spans="1:6" x14ac:dyDescent="0.3">
      <c r="A543" s="3"/>
      <c r="B543" s="4"/>
      <c r="C543" s="4" t="s">
        <v>795</v>
      </c>
      <c r="D543" s="5"/>
      <c r="E543" s="3"/>
      <c r="F543" s="4"/>
    </row>
    <row r="544" spans="1:6" x14ac:dyDescent="0.3">
      <c r="A544" s="3"/>
      <c r="B544" s="4"/>
      <c r="C544" s="4" t="s">
        <v>796</v>
      </c>
      <c r="D544" s="5"/>
      <c r="E544" s="3"/>
      <c r="F544" s="4"/>
    </row>
    <row r="545" spans="1:9" x14ac:dyDescent="0.3">
      <c r="A545" s="3"/>
      <c r="B545" s="4"/>
      <c r="C545" s="4" t="s">
        <v>797</v>
      </c>
      <c r="D545" s="5"/>
      <c r="E545" s="3"/>
      <c r="F545" s="4"/>
    </row>
    <row r="546" spans="1:9" x14ac:dyDescent="0.3">
      <c r="A546" s="3"/>
      <c r="B546" s="4"/>
      <c r="C546" s="4" t="s">
        <v>798</v>
      </c>
      <c r="D546" s="5"/>
      <c r="E546" s="3"/>
      <c r="F546" s="4"/>
    </row>
    <row r="547" spans="1:9" x14ac:dyDescent="0.3">
      <c r="A547" s="3"/>
      <c r="B547" s="4"/>
      <c r="C547" s="4" t="s">
        <v>799</v>
      </c>
      <c r="D547" s="5"/>
      <c r="E547" s="3"/>
      <c r="F547" s="4"/>
    </row>
    <row r="548" spans="1:9" x14ac:dyDescent="0.3">
      <c r="A548" s="3"/>
      <c r="B548" s="4"/>
      <c r="C548" s="4" t="s">
        <v>800</v>
      </c>
      <c r="D548" s="5"/>
      <c r="E548" s="3"/>
      <c r="F548" s="4"/>
    </row>
    <row r="549" spans="1:9" x14ac:dyDescent="0.3">
      <c r="A549" s="3">
        <v>36</v>
      </c>
      <c r="B549" s="4"/>
      <c r="C549" s="20" t="s">
        <v>801</v>
      </c>
      <c r="D549" s="5">
        <v>303000</v>
      </c>
      <c r="E549" s="3" t="s">
        <v>324</v>
      </c>
      <c r="F549" s="4"/>
    </row>
    <row r="550" spans="1:9" x14ac:dyDescent="0.3">
      <c r="A550" s="3"/>
      <c r="B550" s="4"/>
      <c r="C550" s="4" t="s">
        <v>802</v>
      </c>
      <c r="D550" s="5"/>
      <c r="E550" s="3"/>
      <c r="F550" s="4"/>
    </row>
    <row r="551" spans="1:9" x14ac:dyDescent="0.3">
      <c r="A551" s="3"/>
      <c r="B551" s="4"/>
      <c r="C551" s="4" t="s">
        <v>803</v>
      </c>
      <c r="D551" s="5"/>
      <c r="E551" s="3"/>
      <c r="F551" s="4"/>
    </row>
    <row r="552" spans="1:9" x14ac:dyDescent="0.3">
      <c r="A552" s="3"/>
      <c r="B552" s="4"/>
      <c r="C552" s="4" t="s">
        <v>804</v>
      </c>
      <c r="D552" s="5"/>
      <c r="E552" s="3"/>
      <c r="F552" s="4"/>
    </row>
    <row r="553" spans="1:9" x14ac:dyDescent="0.3">
      <c r="A553" s="3"/>
      <c r="B553" s="4"/>
      <c r="C553" s="4" t="s">
        <v>805</v>
      </c>
      <c r="D553" s="5"/>
      <c r="E553" s="3"/>
      <c r="F553" s="4"/>
    </row>
    <row r="554" spans="1:9" x14ac:dyDescent="0.3">
      <c r="A554" s="3"/>
      <c r="B554" s="4"/>
      <c r="C554" s="4" t="s">
        <v>806</v>
      </c>
      <c r="D554" s="5"/>
      <c r="E554" s="3"/>
      <c r="F554" s="4"/>
    </row>
    <row r="555" spans="1:9" x14ac:dyDescent="0.3">
      <c r="A555" s="3"/>
      <c r="B555" s="4"/>
      <c r="C555" s="4" t="s">
        <v>807</v>
      </c>
      <c r="D555" s="5"/>
      <c r="E555" s="3"/>
      <c r="F555" s="4"/>
    </row>
    <row r="556" spans="1:9" x14ac:dyDescent="0.3">
      <c r="A556" s="3"/>
      <c r="B556" s="4"/>
      <c r="C556" s="4" t="s">
        <v>808</v>
      </c>
      <c r="D556" s="5"/>
      <c r="E556" s="3"/>
      <c r="F556" s="4"/>
    </row>
    <row r="557" spans="1:9" x14ac:dyDescent="0.3">
      <c r="A557" s="3"/>
      <c r="B557" s="4"/>
      <c r="C557" s="4" t="s">
        <v>809</v>
      </c>
      <c r="D557" s="5"/>
      <c r="E557" s="3"/>
      <c r="F557" s="4"/>
    </row>
    <row r="558" spans="1:9" x14ac:dyDescent="0.3">
      <c r="A558" s="3"/>
      <c r="B558" s="4"/>
      <c r="C558" s="4" t="s">
        <v>810</v>
      </c>
      <c r="D558" s="5"/>
      <c r="E558" s="3"/>
      <c r="F558" s="4"/>
    </row>
    <row r="559" spans="1:9" x14ac:dyDescent="0.3">
      <c r="A559" s="3"/>
      <c r="B559" s="4"/>
      <c r="C559" s="4" t="s">
        <v>811</v>
      </c>
      <c r="D559" s="5"/>
      <c r="E559" s="3"/>
      <c r="F559" s="4"/>
      <c r="I559" s="17">
        <f>SUM(D528:D549)</f>
        <v>450000</v>
      </c>
    </row>
    <row r="561" spans="1:6" ht="22.5" x14ac:dyDescent="0.35">
      <c r="A561" s="555" t="s">
        <v>594</v>
      </c>
      <c r="B561" s="555"/>
      <c r="C561" s="555"/>
      <c r="D561" s="555"/>
      <c r="E561" s="555"/>
      <c r="F561" s="555"/>
    </row>
    <row r="562" spans="1:6" x14ac:dyDescent="0.3">
      <c r="A562" s="3" t="s">
        <v>317</v>
      </c>
      <c r="B562" s="3" t="s">
        <v>318</v>
      </c>
      <c r="C562" s="3" t="s">
        <v>319</v>
      </c>
      <c r="D562" s="3" t="s">
        <v>320</v>
      </c>
      <c r="E562" s="3" t="s">
        <v>321</v>
      </c>
      <c r="F562" s="3" t="s">
        <v>73</v>
      </c>
    </row>
    <row r="563" spans="1:6" x14ac:dyDescent="0.3">
      <c r="A563" s="3"/>
      <c r="B563" s="4"/>
      <c r="C563" s="4" t="s">
        <v>812</v>
      </c>
      <c r="D563" s="5"/>
      <c r="E563" s="3"/>
      <c r="F563" s="4"/>
    </row>
    <row r="564" spans="1:6" x14ac:dyDescent="0.3">
      <c r="A564" s="3"/>
      <c r="B564" s="4"/>
      <c r="C564" s="4" t="s">
        <v>813</v>
      </c>
      <c r="D564" s="5"/>
      <c r="E564" s="3"/>
      <c r="F564" s="4"/>
    </row>
    <row r="565" spans="1:6" x14ac:dyDescent="0.3">
      <c r="A565" s="3"/>
      <c r="B565" s="4"/>
      <c r="C565" s="4" t="s">
        <v>814</v>
      </c>
      <c r="D565" s="5"/>
      <c r="E565" s="3"/>
      <c r="F565" s="4"/>
    </row>
    <row r="566" spans="1:6" x14ac:dyDescent="0.3">
      <c r="A566" s="3"/>
      <c r="B566" s="4"/>
      <c r="C566" s="4" t="s">
        <v>815</v>
      </c>
      <c r="D566" s="5"/>
      <c r="E566" s="3"/>
      <c r="F566" s="4"/>
    </row>
    <row r="567" spans="1:6" x14ac:dyDescent="0.3">
      <c r="A567" s="3"/>
      <c r="B567" s="4"/>
      <c r="C567" s="4" t="s">
        <v>816</v>
      </c>
      <c r="D567" s="5"/>
      <c r="E567" s="3"/>
      <c r="F567" s="4"/>
    </row>
    <row r="568" spans="1:6" x14ac:dyDescent="0.3">
      <c r="A568" s="3"/>
      <c r="B568" s="4"/>
      <c r="C568" s="4" t="s">
        <v>817</v>
      </c>
      <c r="D568" s="5"/>
      <c r="E568" s="3"/>
      <c r="F568" s="4"/>
    </row>
    <row r="569" spans="1:6" x14ac:dyDescent="0.3">
      <c r="A569" s="3"/>
      <c r="B569" s="4"/>
      <c r="C569" s="4" t="s">
        <v>818</v>
      </c>
      <c r="D569" s="5"/>
      <c r="E569" s="3"/>
      <c r="F569" s="4"/>
    </row>
    <row r="570" spans="1:6" x14ac:dyDescent="0.3">
      <c r="A570" s="3"/>
      <c r="B570" s="4"/>
      <c r="C570" s="4" t="s">
        <v>819</v>
      </c>
      <c r="D570" s="5"/>
      <c r="E570" s="3"/>
      <c r="F570" s="4"/>
    </row>
    <row r="571" spans="1:6" x14ac:dyDescent="0.3">
      <c r="A571" s="3"/>
      <c r="B571" s="4"/>
      <c r="C571" s="4" t="s">
        <v>820</v>
      </c>
      <c r="D571" s="5"/>
      <c r="E571" s="3"/>
      <c r="F571" s="4"/>
    </row>
    <row r="572" spans="1:6" x14ac:dyDescent="0.3">
      <c r="A572" s="3"/>
      <c r="B572" s="4"/>
      <c r="C572" s="4" t="s">
        <v>821</v>
      </c>
      <c r="D572" s="5"/>
      <c r="E572" s="3"/>
      <c r="F572" s="4"/>
    </row>
    <row r="573" spans="1:6" x14ac:dyDescent="0.3">
      <c r="A573" s="3"/>
      <c r="B573" s="4"/>
      <c r="C573" s="4" t="s">
        <v>822</v>
      </c>
      <c r="D573" s="5"/>
      <c r="E573" s="3"/>
      <c r="F573" s="4"/>
    </row>
    <row r="574" spans="1:6" x14ac:dyDescent="0.3">
      <c r="A574" s="3"/>
      <c r="B574" s="4"/>
      <c r="C574" s="4" t="s">
        <v>823</v>
      </c>
      <c r="D574" s="5"/>
      <c r="E574" s="3"/>
      <c r="F574" s="4"/>
    </row>
    <row r="575" spans="1:6" x14ac:dyDescent="0.3">
      <c r="A575" s="3"/>
      <c r="B575" s="4"/>
      <c r="C575" s="4" t="s">
        <v>824</v>
      </c>
      <c r="D575" s="5"/>
      <c r="E575" s="3"/>
      <c r="F575" s="4"/>
    </row>
    <row r="576" spans="1:6" x14ac:dyDescent="0.3">
      <c r="A576" s="3"/>
      <c r="B576" s="4"/>
      <c r="C576" s="4" t="s">
        <v>825</v>
      </c>
      <c r="D576" s="5"/>
      <c r="E576" s="3"/>
      <c r="F576" s="4"/>
    </row>
    <row r="577" spans="1:6" x14ac:dyDescent="0.3">
      <c r="A577" s="3"/>
      <c r="B577" s="4"/>
      <c r="C577" s="4" t="s">
        <v>826</v>
      </c>
      <c r="D577" s="5"/>
      <c r="E577" s="3"/>
      <c r="F577" s="4"/>
    </row>
    <row r="578" spans="1:6" x14ac:dyDescent="0.3">
      <c r="A578" s="3"/>
      <c r="B578" s="4"/>
      <c r="C578" s="4" t="s">
        <v>827</v>
      </c>
      <c r="D578" s="5"/>
      <c r="E578" s="3"/>
      <c r="F578" s="4"/>
    </row>
    <row r="579" spans="1:6" x14ac:dyDescent="0.3">
      <c r="A579" s="3"/>
      <c r="B579" s="4"/>
      <c r="C579" s="4" t="s">
        <v>828</v>
      </c>
      <c r="D579" s="5"/>
      <c r="E579" s="3"/>
      <c r="F579" s="4"/>
    </row>
    <row r="580" spans="1:6" x14ac:dyDescent="0.3">
      <c r="A580" s="3"/>
      <c r="B580" s="4"/>
      <c r="C580" s="4" t="s">
        <v>829</v>
      </c>
      <c r="D580" s="5"/>
      <c r="E580" s="3"/>
      <c r="F580" s="4"/>
    </row>
    <row r="581" spans="1:6" x14ac:dyDescent="0.3">
      <c r="A581" s="3"/>
      <c r="B581" s="4"/>
      <c r="C581" s="4" t="s">
        <v>830</v>
      </c>
      <c r="D581" s="5"/>
      <c r="E581" s="3"/>
      <c r="F581" s="4"/>
    </row>
    <row r="582" spans="1:6" x14ac:dyDescent="0.3">
      <c r="A582" s="3"/>
      <c r="B582" s="4"/>
      <c r="C582" s="4" t="s">
        <v>831</v>
      </c>
      <c r="D582" s="5"/>
      <c r="E582" s="3"/>
      <c r="F582" s="4"/>
    </row>
    <row r="583" spans="1:6" x14ac:dyDescent="0.3">
      <c r="A583" s="3"/>
      <c r="B583" s="4"/>
      <c r="C583" s="4" t="s">
        <v>832</v>
      </c>
      <c r="D583" s="5"/>
      <c r="E583" s="3"/>
      <c r="F583" s="4"/>
    </row>
    <row r="584" spans="1:6" x14ac:dyDescent="0.3">
      <c r="A584" s="3"/>
      <c r="B584" s="4"/>
      <c r="C584" s="4" t="s">
        <v>833</v>
      </c>
      <c r="D584" s="5"/>
      <c r="E584" s="3"/>
      <c r="F584" s="4"/>
    </row>
    <row r="585" spans="1:6" x14ac:dyDescent="0.3">
      <c r="A585" s="3"/>
      <c r="B585" s="4"/>
      <c r="C585" s="4" t="s">
        <v>834</v>
      </c>
      <c r="D585" s="5"/>
      <c r="E585" s="3"/>
      <c r="F585" s="4"/>
    </row>
    <row r="586" spans="1:6" x14ac:dyDescent="0.3">
      <c r="A586" s="3"/>
      <c r="B586" s="4"/>
      <c r="C586" s="4" t="s">
        <v>835</v>
      </c>
      <c r="D586" s="5"/>
      <c r="E586" s="3"/>
      <c r="F586" s="4"/>
    </row>
    <row r="587" spans="1:6" x14ac:dyDescent="0.3">
      <c r="A587" s="3"/>
      <c r="B587" s="4"/>
      <c r="C587" s="4" t="s">
        <v>836</v>
      </c>
      <c r="D587" s="5"/>
      <c r="E587" s="3"/>
      <c r="F587" s="4"/>
    </row>
    <row r="588" spans="1:6" x14ac:dyDescent="0.3">
      <c r="A588" s="3"/>
      <c r="B588" s="4"/>
      <c r="C588" s="4" t="s">
        <v>837</v>
      </c>
      <c r="D588" s="5"/>
      <c r="E588" s="3"/>
      <c r="F588" s="4"/>
    </row>
    <row r="589" spans="1:6" x14ac:dyDescent="0.3">
      <c r="A589" s="3"/>
      <c r="B589" s="4"/>
      <c r="C589" s="4" t="s">
        <v>838</v>
      </c>
      <c r="D589" s="5"/>
      <c r="E589" s="3"/>
      <c r="F589" s="4"/>
    </row>
    <row r="590" spans="1:6" x14ac:dyDescent="0.3">
      <c r="A590" s="3"/>
      <c r="B590" s="4"/>
      <c r="C590" s="4" t="s">
        <v>839</v>
      </c>
      <c r="D590" s="5"/>
      <c r="E590" s="3"/>
      <c r="F590" s="4"/>
    </row>
    <row r="591" spans="1:6" x14ac:dyDescent="0.3">
      <c r="A591" s="3"/>
      <c r="B591" s="4"/>
      <c r="C591" s="4" t="s">
        <v>840</v>
      </c>
      <c r="D591" s="5"/>
      <c r="E591" s="3"/>
      <c r="F591" s="4"/>
    </row>
    <row r="592" spans="1:6" x14ac:dyDescent="0.3">
      <c r="A592" s="3"/>
      <c r="B592" s="4"/>
      <c r="C592" s="4" t="s">
        <v>841</v>
      </c>
      <c r="D592" s="5"/>
      <c r="E592" s="3"/>
      <c r="F592" s="4"/>
    </row>
    <row r="593" spans="1:6" x14ac:dyDescent="0.3">
      <c r="A593" s="3"/>
      <c r="B593" s="4"/>
      <c r="C593" s="4" t="s">
        <v>842</v>
      </c>
      <c r="D593" s="5"/>
      <c r="E593" s="3"/>
      <c r="F593" s="4"/>
    </row>
    <row r="594" spans="1:6" x14ac:dyDescent="0.3">
      <c r="A594" s="3"/>
      <c r="B594" s="4"/>
      <c r="C594" s="4"/>
      <c r="D594" s="5"/>
      <c r="E594" s="3"/>
      <c r="F594" s="4"/>
    </row>
    <row r="596" spans="1:6" ht="22.5" x14ac:dyDescent="0.35">
      <c r="A596" s="555" t="s">
        <v>594</v>
      </c>
      <c r="B596" s="555"/>
      <c r="C596" s="555"/>
      <c r="D596" s="555"/>
      <c r="E596" s="555"/>
      <c r="F596" s="555"/>
    </row>
    <row r="597" spans="1:6" x14ac:dyDescent="0.3">
      <c r="A597" s="3" t="s">
        <v>317</v>
      </c>
      <c r="B597" s="3" t="s">
        <v>318</v>
      </c>
      <c r="C597" s="3" t="s">
        <v>319</v>
      </c>
      <c r="D597" s="3" t="s">
        <v>320</v>
      </c>
      <c r="E597" s="3" t="s">
        <v>321</v>
      </c>
      <c r="F597" s="3" t="s">
        <v>73</v>
      </c>
    </row>
    <row r="598" spans="1:6" x14ac:dyDescent="0.3">
      <c r="A598" s="3"/>
      <c r="B598" s="4"/>
      <c r="C598" s="4" t="s">
        <v>843</v>
      </c>
      <c r="D598" s="5"/>
      <c r="E598" s="3"/>
      <c r="F598" s="4"/>
    </row>
    <row r="599" spans="1:6" x14ac:dyDescent="0.3">
      <c r="A599" s="3"/>
      <c r="B599" s="4"/>
      <c r="C599" s="4" t="s">
        <v>844</v>
      </c>
      <c r="D599" s="5"/>
      <c r="E599" s="3"/>
      <c r="F599" s="4"/>
    </row>
    <row r="600" spans="1:6" x14ac:dyDescent="0.3">
      <c r="A600" s="3"/>
      <c r="B600" s="4"/>
      <c r="C600" s="4" t="s">
        <v>845</v>
      </c>
      <c r="D600" s="5"/>
      <c r="E600" s="3"/>
      <c r="F600" s="4"/>
    </row>
    <row r="601" spans="1:6" x14ac:dyDescent="0.3">
      <c r="A601" s="3"/>
      <c r="B601" s="4"/>
      <c r="C601" s="4" t="s">
        <v>846</v>
      </c>
      <c r="D601" s="5"/>
      <c r="E601" s="3"/>
      <c r="F601" s="4"/>
    </row>
    <row r="602" spans="1:6" x14ac:dyDescent="0.3">
      <c r="A602" s="3"/>
      <c r="B602" s="4"/>
      <c r="C602" s="4" t="s">
        <v>847</v>
      </c>
      <c r="D602" s="5"/>
      <c r="E602" s="3"/>
      <c r="F602" s="4"/>
    </row>
    <row r="603" spans="1:6" x14ac:dyDescent="0.3">
      <c r="A603" s="3"/>
      <c r="B603" s="4"/>
      <c r="C603" s="4" t="s">
        <v>848</v>
      </c>
      <c r="D603" s="5"/>
      <c r="E603" s="3"/>
      <c r="F603" s="4"/>
    </row>
    <row r="604" spans="1:6" x14ac:dyDescent="0.3">
      <c r="A604" s="3"/>
      <c r="B604" s="4"/>
      <c r="C604" s="4" t="s">
        <v>849</v>
      </c>
      <c r="D604" s="5"/>
      <c r="E604" s="3"/>
      <c r="F604" s="4"/>
    </row>
    <row r="605" spans="1:6" x14ac:dyDescent="0.3">
      <c r="A605" s="3"/>
      <c r="B605" s="4"/>
      <c r="C605" s="4" t="s">
        <v>850</v>
      </c>
      <c r="D605" s="5"/>
      <c r="E605" s="3"/>
      <c r="F605" s="4"/>
    </row>
    <row r="606" spans="1:6" x14ac:dyDescent="0.3">
      <c r="A606" s="3"/>
      <c r="B606" s="4"/>
      <c r="C606" s="4" t="s">
        <v>851</v>
      </c>
      <c r="D606" s="5"/>
      <c r="E606" s="3"/>
      <c r="F606" s="4"/>
    </row>
    <row r="607" spans="1:6" x14ac:dyDescent="0.3">
      <c r="A607" s="3"/>
      <c r="B607" s="4"/>
      <c r="C607" s="4" t="s">
        <v>852</v>
      </c>
      <c r="D607" s="5"/>
      <c r="E607" s="3"/>
      <c r="F607" s="4"/>
    </row>
    <row r="608" spans="1:6" x14ac:dyDescent="0.3">
      <c r="A608" s="3"/>
      <c r="B608" s="4"/>
      <c r="C608" s="4" t="s">
        <v>853</v>
      </c>
      <c r="D608" s="5"/>
      <c r="E608" s="3"/>
      <c r="F608" s="4"/>
    </row>
    <row r="609" spans="1:6" x14ac:dyDescent="0.3">
      <c r="A609" s="3"/>
      <c r="B609" s="4"/>
      <c r="C609" s="4" t="s">
        <v>854</v>
      </c>
      <c r="D609" s="5"/>
      <c r="E609" s="3"/>
      <c r="F609" s="4"/>
    </row>
    <row r="610" spans="1:6" x14ac:dyDescent="0.3">
      <c r="A610" s="3"/>
      <c r="B610" s="4"/>
      <c r="C610" s="4" t="s">
        <v>855</v>
      </c>
      <c r="D610" s="5"/>
      <c r="E610" s="3"/>
      <c r="F610" s="4"/>
    </row>
    <row r="611" spans="1:6" x14ac:dyDescent="0.3">
      <c r="A611" s="3"/>
      <c r="B611" s="4"/>
      <c r="C611" s="4" t="s">
        <v>856</v>
      </c>
      <c r="D611" s="5"/>
      <c r="E611" s="3"/>
      <c r="F611" s="4"/>
    </row>
    <row r="612" spans="1:6" x14ac:dyDescent="0.3">
      <c r="A612" s="3"/>
      <c r="B612" s="4"/>
      <c r="C612" s="4" t="s">
        <v>857</v>
      </c>
      <c r="D612" s="5"/>
      <c r="E612" s="3"/>
      <c r="F612" s="4"/>
    </row>
    <row r="613" spans="1:6" x14ac:dyDescent="0.3">
      <c r="A613" s="3"/>
      <c r="B613" s="4"/>
      <c r="C613" s="4" t="s">
        <v>858</v>
      </c>
      <c r="D613" s="5"/>
      <c r="E613" s="3"/>
      <c r="F613" s="4"/>
    </row>
    <row r="614" spans="1:6" x14ac:dyDescent="0.3">
      <c r="A614" s="3"/>
      <c r="B614" s="4"/>
      <c r="C614" s="4" t="s">
        <v>859</v>
      </c>
      <c r="D614" s="5"/>
      <c r="E614" s="3"/>
      <c r="F614" s="4"/>
    </row>
    <row r="615" spans="1:6" x14ac:dyDescent="0.3">
      <c r="A615" s="3"/>
      <c r="B615" s="4"/>
      <c r="C615" s="4" t="s">
        <v>860</v>
      </c>
      <c r="D615" s="5"/>
      <c r="E615" s="3"/>
      <c r="F615" s="4"/>
    </row>
    <row r="616" spans="1:6" x14ac:dyDescent="0.3">
      <c r="A616" s="3"/>
      <c r="B616" s="4"/>
      <c r="C616" s="4" t="s">
        <v>861</v>
      </c>
      <c r="D616" s="5"/>
      <c r="E616" s="3"/>
      <c r="F616" s="4"/>
    </row>
    <row r="617" spans="1:6" x14ac:dyDescent="0.3">
      <c r="A617" s="3"/>
      <c r="B617" s="4"/>
      <c r="C617" s="4" t="s">
        <v>862</v>
      </c>
      <c r="D617" s="5"/>
      <c r="E617" s="3"/>
      <c r="F617" s="4"/>
    </row>
    <row r="618" spans="1:6" x14ac:dyDescent="0.3">
      <c r="A618" s="3"/>
      <c r="B618" s="4"/>
      <c r="C618" s="4" t="s">
        <v>863</v>
      </c>
      <c r="D618" s="5"/>
      <c r="E618" s="3"/>
      <c r="F618" s="4"/>
    </row>
    <row r="619" spans="1:6" x14ac:dyDescent="0.3">
      <c r="A619" s="3"/>
      <c r="B619" s="4"/>
      <c r="C619" s="4" t="s">
        <v>858</v>
      </c>
      <c r="D619" s="5"/>
      <c r="E619" s="3"/>
      <c r="F619" s="4"/>
    </row>
    <row r="620" spans="1:6" x14ac:dyDescent="0.3">
      <c r="A620" s="3"/>
      <c r="B620" s="4"/>
      <c r="C620" s="4" t="s">
        <v>864</v>
      </c>
      <c r="D620" s="5"/>
      <c r="E620" s="3"/>
      <c r="F620" s="4"/>
    </row>
    <row r="621" spans="1:6" x14ac:dyDescent="0.3">
      <c r="A621" s="3"/>
      <c r="B621" s="4"/>
      <c r="C621" s="4" t="s">
        <v>860</v>
      </c>
      <c r="D621" s="5"/>
      <c r="E621" s="3"/>
      <c r="F621" s="4"/>
    </row>
    <row r="622" spans="1:6" x14ac:dyDescent="0.3">
      <c r="A622" s="3"/>
      <c r="B622" s="4"/>
      <c r="C622" s="4" t="s">
        <v>865</v>
      </c>
      <c r="D622" s="5"/>
      <c r="E622" s="3"/>
      <c r="F622" s="4"/>
    </row>
    <row r="623" spans="1:6" x14ac:dyDescent="0.3">
      <c r="A623" s="3"/>
      <c r="B623" s="4"/>
      <c r="C623" s="4" t="s">
        <v>866</v>
      </c>
      <c r="D623" s="5"/>
      <c r="E623" s="3"/>
      <c r="F623" s="4"/>
    </row>
    <row r="624" spans="1:6" x14ac:dyDescent="0.3">
      <c r="A624" s="3"/>
      <c r="B624" s="4"/>
      <c r="C624" s="20" t="s">
        <v>867</v>
      </c>
      <c r="D624" s="5"/>
      <c r="E624" s="3"/>
      <c r="F624" s="4"/>
    </row>
    <row r="625" spans="1:6" x14ac:dyDescent="0.3">
      <c r="A625" s="3"/>
      <c r="B625" s="4"/>
      <c r="C625" s="4" t="s">
        <v>868</v>
      </c>
      <c r="D625" s="5"/>
      <c r="E625" s="3"/>
      <c r="F625" s="4"/>
    </row>
    <row r="626" spans="1:6" x14ac:dyDescent="0.3">
      <c r="A626" s="3"/>
      <c r="B626" s="4"/>
      <c r="C626" s="4" t="s">
        <v>869</v>
      </c>
      <c r="D626" s="5"/>
      <c r="E626" s="3"/>
      <c r="F626" s="4"/>
    </row>
    <row r="627" spans="1:6" x14ac:dyDescent="0.3">
      <c r="A627" s="3"/>
      <c r="B627" s="4"/>
      <c r="C627" s="4" t="s">
        <v>870</v>
      </c>
      <c r="D627" s="5"/>
      <c r="E627" s="3"/>
      <c r="F627" s="4"/>
    </row>
    <row r="628" spans="1:6" x14ac:dyDescent="0.3">
      <c r="A628" s="3"/>
      <c r="B628" s="4"/>
      <c r="C628" s="4" t="s">
        <v>845</v>
      </c>
      <c r="D628" s="5"/>
      <c r="E628" s="3"/>
      <c r="F628" s="4"/>
    </row>
    <row r="629" spans="1:6" x14ac:dyDescent="0.3">
      <c r="A629" s="3"/>
      <c r="B629" s="4"/>
      <c r="C629" s="4" t="s">
        <v>846</v>
      </c>
      <c r="D629" s="5"/>
      <c r="E629" s="3"/>
      <c r="F629" s="4"/>
    </row>
    <row r="630" spans="1:6" x14ac:dyDescent="0.3">
      <c r="A630" s="4"/>
      <c r="B630" s="4"/>
      <c r="C630" s="4" t="s">
        <v>847</v>
      </c>
      <c r="D630" s="4"/>
      <c r="E630" s="4"/>
      <c r="F630" s="4"/>
    </row>
    <row r="631" spans="1:6" ht="22.5" x14ac:dyDescent="0.35">
      <c r="A631" s="555" t="s">
        <v>594</v>
      </c>
      <c r="B631" s="555"/>
      <c r="C631" s="555"/>
      <c r="D631" s="555"/>
      <c r="E631" s="555"/>
      <c r="F631" s="555"/>
    </row>
    <row r="632" spans="1:6" x14ac:dyDescent="0.3">
      <c r="A632" s="3" t="s">
        <v>317</v>
      </c>
      <c r="B632" s="3" t="s">
        <v>318</v>
      </c>
      <c r="C632" s="3" t="s">
        <v>319</v>
      </c>
      <c r="D632" s="3" t="s">
        <v>320</v>
      </c>
      <c r="E632" s="3" t="s">
        <v>321</v>
      </c>
      <c r="F632" s="3" t="s">
        <v>73</v>
      </c>
    </row>
    <row r="633" spans="1:6" x14ac:dyDescent="0.3">
      <c r="A633" s="3"/>
      <c r="B633" s="4"/>
      <c r="C633" s="4" t="s">
        <v>871</v>
      </c>
      <c r="D633" s="5"/>
      <c r="E633" s="3"/>
      <c r="F633" s="4"/>
    </row>
    <row r="634" spans="1:6" x14ac:dyDescent="0.3">
      <c r="A634" s="3"/>
      <c r="B634" s="4"/>
      <c r="C634" s="4" t="s">
        <v>872</v>
      </c>
      <c r="D634" s="5"/>
      <c r="E634" s="3"/>
      <c r="F634" s="4"/>
    </row>
    <row r="635" spans="1:6" x14ac:dyDescent="0.3">
      <c r="A635" s="3"/>
      <c r="B635" s="4"/>
      <c r="C635" s="4" t="s">
        <v>873</v>
      </c>
      <c r="D635" s="5"/>
      <c r="E635" s="3"/>
      <c r="F635" s="4"/>
    </row>
    <row r="636" spans="1:6" x14ac:dyDescent="0.3">
      <c r="A636" s="3"/>
      <c r="B636" s="4"/>
      <c r="C636" s="4" t="s">
        <v>874</v>
      </c>
      <c r="D636" s="5"/>
      <c r="E636" s="3"/>
      <c r="F636" s="4"/>
    </row>
    <row r="637" spans="1:6" x14ac:dyDescent="0.3">
      <c r="A637" s="3"/>
      <c r="B637" s="4"/>
      <c r="C637" s="4" t="s">
        <v>875</v>
      </c>
      <c r="D637" s="5"/>
      <c r="E637" s="3"/>
      <c r="F637" s="4"/>
    </row>
    <row r="638" spans="1:6" x14ac:dyDescent="0.3">
      <c r="A638" s="3"/>
      <c r="B638" s="4"/>
      <c r="C638" s="4" t="s">
        <v>876</v>
      </c>
      <c r="D638" s="5"/>
      <c r="E638" s="3"/>
      <c r="F638" s="4"/>
    </row>
    <row r="639" spans="1:6" x14ac:dyDescent="0.3">
      <c r="A639" s="3"/>
      <c r="B639" s="4"/>
      <c r="C639" s="4" t="s">
        <v>877</v>
      </c>
      <c r="D639" s="5"/>
      <c r="E639" s="3"/>
      <c r="F639" s="4"/>
    </row>
    <row r="640" spans="1:6" x14ac:dyDescent="0.3">
      <c r="A640" s="3"/>
      <c r="B640" s="4"/>
      <c r="C640" s="4" t="s">
        <v>878</v>
      </c>
      <c r="D640" s="5"/>
      <c r="E640" s="3"/>
      <c r="F640" s="4"/>
    </row>
    <row r="641" spans="1:6" x14ac:dyDescent="0.3">
      <c r="A641" s="3"/>
      <c r="B641" s="4"/>
      <c r="C641" s="4" t="s">
        <v>879</v>
      </c>
      <c r="D641" s="5"/>
      <c r="E641" s="3"/>
      <c r="F641" s="4"/>
    </row>
    <row r="642" spans="1:6" x14ac:dyDescent="0.3">
      <c r="A642" s="3"/>
      <c r="B642" s="4"/>
      <c r="C642" s="4" t="s">
        <v>872</v>
      </c>
      <c r="D642" s="5"/>
      <c r="E642" s="3"/>
      <c r="F642" s="4"/>
    </row>
    <row r="643" spans="1:6" x14ac:dyDescent="0.3">
      <c r="A643" s="3"/>
      <c r="B643" s="4"/>
      <c r="C643" s="4" t="s">
        <v>873</v>
      </c>
      <c r="D643" s="5"/>
      <c r="E643" s="3"/>
      <c r="F643" s="4"/>
    </row>
    <row r="644" spans="1:6" x14ac:dyDescent="0.3">
      <c r="A644" s="3"/>
      <c r="B644" s="4"/>
      <c r="C644" s="4" t="s">
        <v>874</v>
      </c>
      <c r="D644" s="5"/>
      <c r="E644" s="3"/>
      <c r="F644" s="4"/>
    </row>
    <row r="645" spans="1:6" x14ac:dyDescent="0.3">
      <c r="A645" s="3"/>
      <c r="B645" s="4"/>
      <c r="C645" s="4" t="s">
        <v>875</v>
      </c>
      <c r="D645" s="5"/>
      <c r="E645" s="3"/>
      <c r="F645" s="4"/>
    </row>
    <row r="646" spans="1:6" x14ac:dyDescent="0.3">
      <c r="A646" s="3"/>
      <c r="B646" s="4"/>
      <c r="C646" s="4" t="s">
        <v>876</v>
      </c>
      <c r="D646" s="5"/>
      <c r="E646" s="3"/>
      <c r="F646" s="4"/>
    </row>
    <row r="647" spans="1:6" x14ac:dyDescent="0.3">
      <c r="A647" s="3"/>
      <c r="B647" s="4"/>
      <c r="C647" s="4" t="s">
        <v>877</v>
      </c>
      <c r="D647" s="5"/>
      <c r="E647" s="3"/>
      <c r="F647" s="4"/>
    </row>
    <row r="648" spans="1:6" x14ac:dyDescent="0.3">
      <c r="A648" s="3"/>
      <c r="B648" s="4"/>
      <c r="C648" s="4" t="s">
        <v>880</v>
      </c>
      <c r="D648" s="5"/>
      <c r="E648" s="3"/>
      <c r="F648" s="4"/>
    </row>
    <row r="649" spans="1:6" x14ac:dyDescent="0.3">
      <c r="A649" s="3"/>
      <c r="B649" s="4"/>
      <c r="C649" s="4" t="s">
        <v>870</v>
      </c>
      <c r="D649" s="5"/>
      <c r="E649" s="3"/>
      <c r="F649" s="4"/>
    </row>
    <row r="650" spans="1:6" x14ac:dyDescent="0.3">
      <c r="A650" s="3"/>
      <c r="B650" s="4"/>
      <c r="C650" s="4" t="s">
        <v>845</v>
      </c>
      <c r="D650" s="5"/>
      <c r="E650" s="3"/>
      <c r="F650" s="4"/>
    </row>
    <row r="651" spans="1:6" x14ac:dyDescent="0.3">
      <c r="A651" s="3"/>
      <c r="B651" s="4"/>
      <c r="C651" s="4" t="s">
        <v>846</v>
      </c>
      <c r="D651" s="5"/>
      <c r="E651" s="3"/>
      <c r="F651" s="4"/>
    </row>
    <row r="652" spans="1:6" x14ac:dyDescent="0.3">
      <c r="A652" s="3"/>
      <c r="B652" s="4"/>
      <c r="C652" s="4" t="s">
        <v>847</v>
      </c>
      <c r="D652" s="5"/>
      <c r="E652" s="3"/>
      <c r="F652" s="4"/>
    </row>
    <row r="653" spans="1:6" x14ac:dyDescent="0.3">
      <c r="A653" s="3"/>
      <c r="B653" s="4"/>
      <c r="C653" s="4" t="s">
        <v>881</v>
      </c>
      <c r="D653" s="5"/>
      <c r="E653" s="3"/>
      <c r="F653" s="4"/>
    </row>
    <row r="654" spans="1:6" x14ac:dyDescent="0.3">
      <c r="A654" s="3"/>
      <c r="B654" s="4"/>
      <c r="C654" s="4" t="s">
        <v>882</v>
      </c>
      <c r="D654" s="5"/>
      <c r="E654" s="3"/>
      <c r="F654" s="4"/>
    </row>
    <row r="655" spans="1:6" x14ac:dyDescent="0.3">
      <c r="A655" s="3">
        <v>37</v>
      </c>
      <c r="B655" s="4"/>
      <c r="C655" s="4" t="s">
        <v>883</v>
      </c>
      <c r="D655" s="5">
        <v>48212</v>
      </c>
      <c r="E655" s="3" t="s">
        <v>324</v>
      </c>
      <c r="F655" s="4"/>
    </row>
    <row r="656" spans="1:6" x14ac:dyDescent="0.3">
      <c r="A656" s="3"/>
      <c r="B656" s="4"/>
      <c r="C656" s="4" t="s">
        <v>884</v>
      </c>
      <c r="D656" s="5"/>
      <c r="E656" s="3"/>
      <c r="F656" s="4"/>
    </row>
    <row r="657" spans="1:9" x14ac:dyDescent="0.3">
      <c r="A657" s="3"/>
      <c r="B657" s="4"/>
      <c r="C657" s="4" t="s">
        <v>885</v>
      </c>
      <c r="D657" s="5"/>
      <c r="E657" s="3"/>
      <c r="F657" s="4"/>
    </row>
    <row r="658" spans="1:9" x14ac:dyDescent="0.3">
      <c r="A658" s="3">
        <v>38</v>
      </c>
      <c r="B658" s="4"/>
      <c r="C658" s="4" t="s">
        <v>886</v>
      </c>
      <c r="D658" s="5">
        <v>7911</v>
      </c>
      <c r="E658" s="3" t="s">
        <v>324</v>
      </c>
      <c r="F658" s="4"/>
    </row>
    <row r="659" spans="1:9" x14ac:dyDescent="0.3">
      <c r="A659" s="3"/>
      <c r="B659" s="4"/>
      <c r="C659" s="4" t="s">
        <v>887</v>
      </c>
      <c r="D659" s="5"/>
      <c r="E659" s="3"/>
      <c r="F659" s="4"/>
    </row>
    <row r="660" spans="1:9" x14ac:dyDescent="0.3">
      <c r="A660" s="3">
        <v>39</v>
      </c>
      <c r="B660" s="4"/>
      <c r="C660" s="4" t="s">
        <v>888</v>
      </c>
      <c r="D660" s="5">
        <v>160000</v>
      </c>
      <c r="E660" s="3" t="s">
        <v>324</v>
      </c>
      <c r="F660" s="4"/>
    </row>
    <row r="661" spans="1:9" x14ac:dyDescent="0.3">
      <c r="A661" s="3"/>
      <c r="B661" s="4"/>
      <c r="C661" s="4" t="s">
        <v>889</v>
      </c>
      <c r="D661" s="5"/>
      <c r="E661" s="3"/>
      <c r="F661" s="4"/>
    </row>
    <row r="662" spans="1:9" x14ac:dyDescent="0.3">
      <c r="A662" s="3"/>
      <c r="B662" s="4"/>
      <c r="C662" s="4" t="s">
        <v>890</v>
      </c>
      <c r="D662" s="5"/>
      <c r="E662" s="3"/>
      <c r="F662" s="4"/>
    </row>
    <row r="663" spans="1:9" x14ac:dyDescent="0.3">
      <c r="A663" s="3"/>
      <c r="B663" s="4"/>
      <c r="C663" s="4" t="s">
        <v>891</v>
      </c>
      <c r="D663" s="5"/>
      <c r="E663" s="3"/>
      <c r="F663" s="4"/>
    </row>
    <row r="664" spans="1:9" x14ac:dyDescent="0.3">
      <c r="A664" s="3"/>
      <c r="B664" s="4"/>
      <c r="C664" s="4" t="s">
        <v>892</v>
      </c>
      <c r="D664" s="5"/>
      <c r="E664" s="3"/>
      <c r="F664" s="4"/>
      <c r="I664" s="17">
        <f>SUM(D655:D660)</f>
        <v>216123</v>
      </c>
    </row>
    <row r="666" spans="1:9" ht="22.5" x14ac:dyDescent="0.35">
      <c r="A666" s="555" t="s">
        <v>594</v>
      </c>
      <c r="B666" s="555"/>
      <c r="C666" s="555"/>
      <c r="D666" s="555"/>
      <c r="E666" s="555"/>
      <c r="F666" s="555"/>
    </row>
    <row r="667" spans="1:9" x14ac:dyDescent="0.3">
      <c r="A667" s="3" t="s">
        <v>317</v>
      </c>
      <c r="B667" s="3" t="s">
        <v>318</v>
      </c>
      <c r="C667" s="3" t="s">
        <v>319</v>
      </c>
      <c r="D667" s="3" t="s">
        <v>320</v>
      </c>
      <c r="E667" s="3" t="s">
        <v>321</v>
      </c>
      <c r="F667" s="3" t="s">
        <v>73</v>
      </c>
    </row>
    <row r="668" spans="1:9" x14ac:dyDescent="0.3">
      <c r="A668" s="3">
        <v>40</v>
      </c>
      <c r="B668" s="4"/>
      <c r="C668" s="4" t="s">
        <v>893</v>
      </c>
      <c r="D668" s="5">
        <v>201500</v>
      </c>
      <c r="E668" s="3" t="s">
        <v>324</v>
      </c>
      <c r="F668" s="4"/>
    </row>
    <row r="669" spans="1:9" x14ac:dyDescent="0.3">
      <c r="A669" s="3"/>
      <c r="B669" s="4"/>
      <c r="C669" s="4" t="s">
        <v>894</v>
      </c>
      <c r="D669" s="5"/>
      <c r="E669" s="3"/>
      <c r="F669" s="4"/>
    </row>
    <row r="670" spans="1:9" x14ac:dyDescent="0.3">
      <c r="A670" s="3"/>
      <c r="B670" s="4"/>
      <c r="C670" s="4" t="s">
        <v>895</v>
      </c>
      <c r="D670" s="5"/>
      <c r="E670" s="3"/>
      <c r="F670" s="4"/>
    </row>
    <row r="671" spans="1:9" x14ac:dyDescent="0.3">
      <c r="A671" s="3"/>
      <c r="B671" s="4"/>
      <c r="C671" s="4" t="s">
        <v>896</v>
      </c>
      <c r="D671" s="5"/>
      <c r="E671" s="3"/>
      <c r="F671" s="4"/>
    </row>
    <row r="672" spans="1:9" x14ac:dyDescent="0.3">
      <c r="A672" s="3"/>
      <c r="B672" s="4"/>
      <c r="C672" s="4" t="s">
        <v>897</v>
      </c>
      <c r="D672" s="5"/>
      <c r="E672" s="3"/>
      <c r="F672" s="4"/>
    </row>
    <row r="673" spans="1:9" x14ac:dyDescent="0.3">
      <c r="A673" s="3"/>
      <c r="B673" s="4"/>
      <c r="C673" s="4" t="s">
        <v>892</v>
      </c>
      <c r="D673" s="5"/>
      <c r="E673" s="3"/>
      <c r="F673" s="4"/>
      <c r="I673" s="17">
        <f>SUM(D668)</f>
        <v>201500</v>
      </c>
    </row>
    <row r="674" spans="1:9" x14ac:dyDescent="0.3">
      <c r="A674" s="3">
        <v>41</v>
      </c>
      <c r="B674" s="4"/>
      <c r="C674" s="4" t="s">
        <v>898</v>
      </c>
      <c r="D674" s="5">
        <v>3330000</v>
      </c>
      <c r="E674" s="3" t="s">
        <v>324</v>
      </c>
      <c r="F674" s="4"/>
      <c r="I674" s="21">
        <f>I510+I524+I559+I664+I673</f>
        <v>1846760.5</v>
      </c>
    </row>
    <row r="675" spans="1:9" x14ac:dyDescent="0.3">
      <c r="A675" s="3"/>
      <c r="B675" s="4"/>
      <c r="C675" s="4" t="s">
        <v>899</v>
      </c>
      <c r="D675" s="5"/>
      <c r="E675" s="3"/>
      <c r="F675" s="4"/>
      <c r="I675" s="21">
        <f>I674+D674</f>
        <v>5176760.5</v>
      </c>
    </row>
    <row r="676" spans="1:9" x14ac:dyDescent="0.3">
      <c r="A676" s="3"/>
      <c r="B676" s="4"/>
      <c r="C676" s="4" t="s">
        <v>900</v>
      </c>
      <c r="D676" s="5"/>
      <c r="E676" s="3"/>
      <c r="F676" s="4"/>
    </row>
    <row r="677" spans="1:9" x14ac:dyDescent="0.3">
      <c r="A677" s="3"/>
      <c r="B677" s="4"/>
      <c r="C677" s="4" t="s">
        <v>901</v>
      </c>
      <c r="D677" s="5"/>
      <c r="E677" s="3"/>
      <c r="F677" s="4"/>
    </row>
    <row r="678" spans="1:9" x14ac:dyDescent="0.3">
      <c r="A678" s="3"/>
      <c r="B678" s="4"/>
      <c r="C678" s="4" t="s">
        <v>902</v>
      </c>
      <c r="D678" s="5"/>
      <c r="E678" s="3"/>
      <c r="F678" s="4"/>
    </row>
    <row r="679" spans="1:9" x14ac:dyDescent="0.3">
      <c r="A679" s="3"/>
      <c r="B679" s="4"/>
      <c r="C679" s="4" t="s">
        <v>903</v>
      </c>
      <c r="D679" s="5"/>
      <c r="E679" s="3"/>
      <c r="F679" s="4"/>
    </row>
    <row r="680" spans="1:9" x14ac:dyDescent="0.3">
      <c r="A680" s="3"/>
      <c r="B680" s="4"/>
      <c r="C680" s="4" t="s">
        <v>904</v>
      </c>
      <c r="D680" s="5"/>
      <c r="E680" s="3"/>
      <c r="F680" s="4"/>
    </row>
    <row r="681" spans="1:9" x14ac:dyDescent="0.3">
      <c r="A681" s="3"/>
      <c r="B681" s="4"/>
      <c r="C681" s="4" t="s">
        <v>905</v>
      </c>
      <c r="D681" s="5"/>
      <c r="E681" s="3"/>
      <c r="F681" s="4"/>
    </row>
    <row r="682" spans="1:9" x14ac:dyDescent="0.3">
      <c r="A682" s="3"/>
      <c r="B682" s="4"/>
      <c r="C682" s="4" t="s">
        <v>906</v>
      </c>
      <c r="D682" s="5"/>
      <c r="E682" s="3"/>
      <c r="F682" s="4"/>
    </row>
    <row r="683" spans="1:9" x14ac:dyDescent="0.3">
      <c r="A683" s="3"/>
      <c r="B683" s="4"/>
      <c r="C683" s="4" t="s">
        <v>907</v>
      </c>
      <c r="D683" s="5"/>
      <c r="E683" s="3"/>
      <c r="F683" s="4"/>
    </row>
    <row r="684" spans="1:9" x14ac:dyDescent="0.3">
      <c r="A684" s="3"/>
      <c r="B684" s="4"/>
      <c r="C684" s="4" t="s">
        <v>908</v>
      </c>
      <c r="D684" s="5"/>
      <c r="E684" s="3"/>
      <c r="F684" s="4"/>
    </row>
    <row r="685" spans="1:9" x14ac:dyDescent="0.3">
      <c r="A685" s="3"/>
      <c r="B685" s="4"/>
      <c r="C685" s="4" t="s">
        <v>909</v>
      </c>
      <c r="D685" s="5"/>
      <c r="E685" s="3"/>
      <c r="F685" s="4"/>
    </row>
    <row r="686" spans="1:9" x14ac:dyDescent="0.3">
      <c r="A686" s="3"/>
      <c r="B686" s="4"/>
      <c r="C686" s="4" t="s">
        <v>910</v>
      </c>
      <c r="D686" s="5"/>
      <c r="E686" s="3"/>
      <c r="F686" s="4"/>
    </row>
    <row r="687" spans="1:9" x14ac:dyDescent="0.3">
      <c r="A687" s="3"/>
      <c r="B687" s="4"/>
      <c r="C687" s="4" t="s">
        <v>911</v>
      </c>
      <c r="D687" s="5"/>
      <c r="E687" s="3"/>
      <c r="F687" s="4"/>
    </row>
    <row r="688" spans="1:9" x14ac:dyDescent="0.3">
      <c r="A688" s="3"/>
      <c r="B688" s="4"/>
      <c r="C688" s="4" t="s">
        <v>912</v>
      </c>
      <c r="D688" s="5"/>
      <c r="E688" s="3"/>
      <c r="F688" s="4"/>
    </row>
    <row r="689" spans="1:6" x14ac:dyDescent="0.3">
      <c r="A689" s="3"/>
      <c r="B689" s="4"/>
      <c r="C689" s="4" t="s">
        <v>913</v>
      </c>
      <c r="D689" s="5"/>
      <c r="E689" s="3"/>
      <c r="F689" s="4"/>
    </row>
    <row r="690" spans="1:6" x14ac:dyDescent="0.3">
      <c r="A690" s="3"/>
      <c r="B690" s="4"/>
      <c r="C690" s="4" t="s">
        <v>914</v>
      </c>
      <c r="D690" s="5"/>
      <c r="E690" s="3"/>
      <c r="F690" s="4"/>
    </row>
    <row r="691" spans="1:6" x14ac:dyDescent="0.3">
      <c r="A691" s="3"/>
      <c r="B691" s="4"/>
      <c r="C691" s="4" t="s">
        <v>915</v>
      </c>
      <c r="D691" s="5"/>
      <c r="E691" s="3"/>
      <c r="F691" s="4"/>
    </row>
    <row r="692" spans="1:6" x14ac:dyDescent="0.3">
      <c r="A692" s="3"/>
      <c r="B692" s="4"/>
      <c r="C692" s="4"/>
      <c r="D692" s="5"/>
      <c r="E692" s="3"/>
      <c r="F692" s="4"/>
    </row>
    <row r="693" spans="1:6" x14ac:dyDescent="0.3">
      <c r="A693" s="3"/>
      <c r="B693" s="4"/>
      <c r="C693" s="4"/>
      <c r="D693" s="5"/>
      <c r="E693" s="3"/>
      <c r="F693" s="4"/>
    </row>
    <row r="694" spans="1:6" ht="20.25" thickBot="1" x14ac:dyDescent="0.35">
      <c r="A694" s="22" t="s">
        <v>916</v>
      </c>
      <c r="B694" s="23"/>
      <c r="C694" s="23"/>
      <c r="D694" s="24">
        <v>5176760.5</v>
      </c>
    </row>
    <row r="695" spans="1:6" ht="20.25" thickTop="1" x14ac:dyDescent="0.3">
      <c r="A695" s="22"/>
      <c r="B695" s="23"/>
      <c r="C695" s="23"/>
      <c r="D695" s="25"/>
    </row>
    <row r="696" spans="1:6" x14ac:dyDescent="0.3">
      <c r="A696" s="22"/>
      <c r="B696" s="23"/>
      <c r="C696" s="23"/>
      <c r="D696" s="25"/>
    </row>
    <row r="697" spans="1:6" x14ac:dyDescent="0.3">
      <c r="A697" s="22"/>
      <c r="B697" s="23"/>
      <c r="C697" s="23"/>
      <c r="D697" s="25"/>
    </row>
    <row r="698" spans="1:6" x14ac:dyDescent="0.3">
      <c r="A698" s="22"/>
      <c r="B698" s="23"/>
      <c r="C698" s="23"/>
      <c r="D698" s="25"/>
    </row>
    <row r="699" spans="1:6" x14ac:dyDescent="0.3">
      <c r="A699" s="22"/>
      <c r="B699" s="23"/>
      <c r="C699" s="23"/>
      <c r="D699" s="25"/>
    </row>
    <row r="701" spans="1:6" ht="22.5" x14ac:dyDescent="0.35">
      <c r="A701" s="555" t="s">
        <v>917</v>
      </c>
      <c r="B701" s="555"/>
      <c r="C701" s="555"/>
      <c r="D701" s="555"/>
      <c r="E701" s="555"/>
      <c r="F701" s="555"/>
    </row>
    <row r="702" spans="1:6" x14ac:dyDescent="0.3">
      <c r="A702" s="3" t="s">
        <v>317</v>
      </c>
      <c r="B702" s="3" t="s">
        <v>318</v>
      </c>
      <c r="C702" s="3" t="s">
        <v>319</v>
      </c>
      <c r="D702" s="3" t="s">
        <v>320</v>
      </c>
      <c r="E702" s="3" t="s">
        <v>321</v>
      </c>
      <c r="F702" s="3" t="s">
        <v>73</v>
      </c>
    </row>
    <row r="703" spans="1:6" x14ac:dyDescent="0.3">
      <c r="A703" s="3">
        <v>1</v>
      </c>
      <c r="B703" s="3" t="s">
        <v>918</v>
      </c>
      <c r="C703" s="4" t="s">
        <v>919</v>
      </c>
      <c r="D703" s="5">
        <v>2000</v>
      </c>
      <c r="E703" s="3" t="s">
        <v>324</v>
      </c>
      <c r="F703" s="4"/>
    </row>
    <row r="704" spans="1:6" x14ac:dyDescent="0.3">
      <c r="A704" s="3"/>
      <c r="B704" s="3"/>
      <c r="C704" s="4" t="s">
        <v>920</v>
      </c>
      <c r="D704" s="5"/>
      <c r="E704" s="3"/>
      <c r="F704" s="4"/>
    </row>
    <row r="705" spans="1:6" x14ac:dyDescent="0.3">
      <c r="A705" s="3">
        <v>2</v>
      </c>
      <c r="B705" s="3" t="s">
        <v>921</v>
      </c>
      <c r="C705" s="4" t="s">
        <v>922</v>
      </c>
      <c r="D705" s="5">
        <v>1200</v>
      </c>
      <c r="E705" s="3" t="s">
        <v>324</v>
      </c>
      <c r="F705" s="4"/>
    </row>
    <row r="706" spans="1:6" x14ac:dyDescent="0.3">
      <c r="A706" s="3">
        <v>3</v>
      </c>
      <c r="B706" s="3" t="s">
        <v>923</v>
      </c>
      <c r="C706" s="4" t="s">
        <v>924</v>
      </c>
      <c r="D706" s="5">
        <v>35000</v>
      </c>
      <c r="E706" s="3" t="s">
        <v>324</v>
      </c>
      <c r="F706" s="4"/>
    </row>
    <row r="707" spans="1:6" x14ac:dyDescent="0.3">
      <c r="A707" s="3"/>
      <c r="B707" s="3"/>
      <c r="C707" s="4" t="s">
        <v>925</v>
      </c>
      <c r="D707" s="5"/>
      <c r="E707" s="3"/>
      <c r="F707" s="4"/>
    </row>
    <row r="708" spans="1:6" x14ac:dyDescent="0.3">
      <c r="A708" s="3"/>
      <c r="B708" s="3"/>
      <c r="C708" s="4" t="s">
        <v>926</v>
      </c>
      <c r="D708" s="5"/>
      <c r="E708" s="3"/>
      <c r="F708" s="4"/>
    </row>
    <row r="709" spans="1:6" x14ac:dyDescent="0.3">
      <c r="A709" s="3"/>
      <c r="B709" s="3"/>
      <c r="C709" s="4" t="s">
        <v>927</v>
      </c>
      <c r="D709" s="5"/>
      <c r="E709" s="3"/>
      <c r="F709" s="4"/>
    </row>
    <row r="710" spans="1:6" x14ac:dyDescent="0.3">
      <c r="A710" s="3"/>
      <c r="B710" s="3"/>
      <c r="C710" s="4" t="s">
        <v>928</v>
      </c>
      <c r="D710" s="5"/>
      <c r="E710" s="3"/>
      <c r="F710" s="4"/>
    </row>
    <row r="711" spans="1:6" x14ac:dyDescent="0.3">
      <c r="A711" s="3"/>
      <c r="B711" s="3"/>
      <c r="C711" s="4" t="s">
        <v>929</v>
      </c>
      <c r="D711" s="5"/>
      <c r="E711" s="3"/>
      <c r="F711" s="4"/>
    </row>
    <row r="712" spans="1:6" x14ac:dyDescent="0.3">
      <c r="A712" s="3"/>
      <c r="B712" s="3"/>
      <c r="C712" s="4" t="s">
        <v>930</v>
      </c>
      <c r="D712" s="5"/>
      <c r="E712" s="3"/>
      <c r="F712" s="4"/>
    </row>
    <row r="713" spans="1:6" x14ac:dyDescent="0.3">
      <c r="A713" s="3"/>
      <c r="B713" s="3"/>
      <c r="C713" s="4" t="s">
        <v>931</v>
      </c>
      <c r="D713" s="5"/>
      <c r="E713" s="3"/>
      <c r="F713" s="4"/>
    </row>
    <row r="714" spans="1:6" x14ac:dyDescent="0.3">
      <c r="A714" s="3"/>
      <c r="B714" s="3"/>
      <c r="C714" s="4" t="s">
        <v>932</v>
      </c>
      <c r="D714" s="5"/>
      <c r="E714" s="3"/>
      <c r="F714" s="4"/>
    </row>
    <row r="715" spans="1:6" x14ac:dyDescent="0.3">
      <c r="A715" s="3"/>
      <c r="B715" s="3"/>
      <c r="C715" s="4" t="s">
        <v>933</v>
      </c>
      <c r="D715" s="5"/>
      <c r="E715" s="3"/>
      <c r="F715" s="4"/>
    </row>
    <row r="716" spans="1:6" x14ac:dyDescent="0.3">
      <c r="A716" s="3">
        <v>4</v>
      </c>
      <c r="B716" s="3" t="s">
        <v>934</v>
      </c>
      <c r="C716" s="4" t="s">
        <v>935</v>
      </c>
      <c r="D716" s="5">
        <v>6000</v>
      </c>
      <c r="E716" s="3" t="s">
        <v>324</v>
      </c>
      <c r="F716" s="4"/>
    </row>
    <row r="717" spans="1:6" x14ac:dyDescent="0.3">
      <c r="A717" s="3">
        <v>5</v>
      </c>
      <c r="B717" s="3" t="s">
        <v>936</v>
      </c>
      <c r="C717" s="4" t="s">
        <v>937</v>
      </c>
      <c r="D717" s="5">
        <v>12500</v>
      </c>
      <c r="E717" s="3" t="s">
        <v>324</v>
      </c>
      <c r="F717" s="4"/>
    </row>
    <row r="718" spans="1:6" x14ac:dyDescent="0.3">
      <c r="A718" s="3"/>
      <c r="B718" s="3"/>
      <c r="C718" s="4" t="s">
        <v>938</v>
      </c>
      <c r="D718" s="5"/>
      <c r="E718" s="3"/>
      <c r="F718" s="4"/>
    </row>
    <row r="719" spans="1:6" x14ac:dyDescent="0.3">
      <c r="A719" s="3"/>
      <c r="B719" s="3"/>
      <c r="C719" s="4" t="s">
        <v>939</v>
      </c>
      <c r="D719" s="5"/>
      <c r="E719" s="3"/>
      <c r="F719" s="4"/>
    </row>
    <row r="720" spans="1:6" x14ac:dyDescent="0.3">
      <c r="A720" s="3"/>
      <c r="B720" s="3"/>
      <c r="C720" s="4" t="s">
        <v>940</v>
      </c>
      <c r="D720" s="5"/>
      <c r="E720" s="3"/>
      <c r="F720" s="4"/>
    </row>
    <row r="721" spans="1:9" x14ac:dyDescent="0.3">
      <c r="A721" s="3"/>
      <c r="B721" s="3"/>
      <c r="C721" s="4" t="s">
        <v>941</v>
      </c>
      <c r="D721" s="5"/>
      <c r="E721" s="3"/>
      <c r="F721" s="4"/>
    </row>
    <row r="722" spans="1:9" x14ac:dyDescent="0.3">
      <c r="A722" s="3"/>
      <c r="B722" s="3"/>
      <c r="C722" s="4" t="s">
        <v>942</v>
      </c>
      <c r="D722" s="5"/>
      <c r="E722" s="3"/>
      <c r="F722" s="4"/>
    </row>
    <row r="723" spans="1:9" x14ac:dyDescent="0.3">
      <c r="A723" s="3">
        <v>6</v>
      </c>
      <c r="B723" s="3" t="s">
        <v>943</v>
      </c>
      <c r="C723" s="4" t="s">
        <v>944</v>
      </c>
      <c r="D723" s="5">
        <v>9000</v>
      </c>
      <c r="E723" s="3" t="s">
        <v>324</v>
      </c>
      <c r="F723" s="4"/>
    </row>
    <row r="724" spans="1:9" x14ac:dyDescent="0.3">
      <c r="A724" s="3">
        <v>7</v>
      </c>
      <c r="B724" s="3" t="s">
        <v>945</v>
      </c>
      <c r="C724" s="4" t="s">
        <v>946</v>
      </c>
      <c r="D724" s="5">
        <v>15500</v>
      </c>
      <c r="E724" s="3" t="s">
        <v>324</v>
      </c>
      <c r="F724" s="4"/>
    </row>
    <row r="725" spans="1:9" x14ac:dyDescent="0.3">
      <c r="A725" s="3"/>
      <c r="B725" s="3"/>
      <c r="C725" s="4" t="s">
        <v>947</v>
      </c>
      <c r="D725" s="5"/>
      <c r="E725" s="3"/>
      <c r="F725" s="4"/>
    </row>
    <row r="726" spans="1:9" x14ac:dyDescent="0.3">
      <c r="A726" s="3">
        <v>8</v>
      </c>
      <c r="B726" s="3" t="s">
        <v>948</v>
      </c>
      <c r="C726" s="4" t="s">
        <v>949</v>
      </c>
      <c r="D726" s="5">
        <v>22000</v>
      </c>
      <c r="E726" s="3" t="s">
        <v>324</v>
      </c>
      <c r="F726" s="4"/>
    </row>
    <row r="727" spans="1:9" x14ac:dyDescent="0.3">
      <c r="A727" s="3"/>
      <c r="B727" s="3"/>
      <c r="C727" s="4" t="s">
        <v>950</v>
      </c>
      <c r="D727" s="5"/>
      <c r="E727" s="3"/>
      <c r="F727" s="4"/>
    </row>
    <row r="728" spans="1:9" x14ac:dyDescent="0.3">
      <c r="A728" s="3"/>
      <c r="B728" s="3"/>
      <c r="C728" s="4" t="s">
        <v>951</v>
      </c>
      <c r="D728" s="5"/>
      <c r="E728" s="3"/>
      <c r="F728" s="4"/>
    </row>
    <row r="729" spans="1:9" x14ac:dyDescent="0.3">
      <c r="A729" s="3">
        <v>9</v>
      </c>
      <c r="B729" s="3" t="s">
        <v>952</v>
      </c>
      <c r="C729" s="4" t="s">
        <v>953</v>
      </c>
      <c r="D729" s="5">
        <v>27000</v>
      </c>
      <c r="E729" s="3" t="s">
        <v>324</v>
      </c>
      <c r="F729" s="4"/>
    </row>
    <row r="730" spans="1:9" x14ac:dyDescent="0.3">
      <c r="A730" s="3"/>
      <c r="B730" s="13"/>
      <c r="C730" s="4" t="s">
        <v>954</v>
      </c>
      <c r="D730" s="5"/>
      <c r="E730" s="3"/>
      <c r="F730" s="4"/>
    </row>
    <row r="731" spans="1:9" x14ac:dyDescent="0.3">
      <c r="A731" s="3"/>
      <c r="B731" s="13"/>
      <c r="C731" s="4" t="s">
        <v>955</v>
      </c>
      <c r="D731" s="5"/>
      <c r="E731" s="3"/>
      <c r="F731" s="4"/>
    </row>
    <row r="732" spans="1:9" x14ac:dyDescent="0.3">
      <c r="A732" s="3"/>
      <c r="B732" s="13"/>
      <c r="C732" s="4" t="s">
        <v>956</v>
      </c>
      <c r="D732" s="5"/>
      <c r="E732" s="3"/>
      <c r="F732" s="4"/>
    </row>
    <row r="733" spans="1:9" x14ac:dyDescent="0.3">
      <c r="A733" s="3"/>
      <c r="B733" s="13"/>
      <c r="C733" s="4" t="s">
        <v>957</v>
      </c>
      <c r="D733" s="5"/>
      <c r="E733" s="3"/>
      <c r="F733" s="4"/>
    </row>
    <row r="734" spans="1:9" x14ac:dyDescent="0.3">
      <c r="A734" s="3"/>
      <c r="B734" s="13"/>
      <c r="C734" s="4" t="s">
        <v>958</v>
      </c>
      <c r="D734" s="5"/>
      <c r="E734" s="3"/>
      <c r="F734" s="4"/>
      <c r="I734" s="17">
        <f>SUM(D725:D730)</f>
        <v>49000</v>
      </c>
    </row>
    <row r="736" spans="1:9" ht="22.5" x14ac:dyDescent="0.35">
      <c r="A736" s="555" t="s">
        <v>917</v>
      </c>
      <c r="B736" s="555"/>
      <c r="C736" s="555"/>
      <c r="D736" s="555"/>
      <c r="E736" s="555"/>
      <c r="F736" s="555"/>
    </row>
    <row r="737" spans="1:6" x14ac:dyDescent="0.3">
      <c r="A737" s="3" t="s">
        <v>317</v>
      </c>
      <c r="B737" s="3" t="s">
        <v>318</v>
      </c>
      <c r="C737" s="3" t="s">
        <v>319</v>
      </c>
      <c r="D737" s="3" t="s">
        <v>320</v>
      </c>
      <c r="E737" s="3" t="s">
        <v>321</v>
      </c>
      <c r="F737" s="3" t="s">
        <v>73</v>
      </c>
    </row>
    <row r="738" spans="1:6" x14ac:dyDescent="0.3">
      <c r="A738" s="3">
        <v>10</v>
      </c>
      <c r="B738" s="4"/>
      <c r="C738" s="4" t="s">
        <v>959</v>
      </c>
      <c r="D738" s="5">
        <v>12000</v>
      </c>
      <c r="E738" s="3" t="s">
        <v>324</v>
      </c>
      <c r="F738" s="4"/>
    </row>
    <row r="739" spans="1:6" x14ac:dyDescent="0.3">
      <c r="A739" s="3"/>
      <c r="B739" s="3" t="s">
        <v>960</v>
      </c>
      <c r="C739" s="4" t="s">
        <v>961</v>
      </c>
      <c r="D739" s="5"/>
      <c r="E739" s="3"/>
      <c r="F739" s="4"/>
    </row>
    <row r="740" spans="1:6" x14ac:dyDescent="0.3">
      <c r="A740" s="3"/>
      <c r="B740" s="3" t="s">
        <v>962</v>
      </c>
      <c r="C740" s="4" t="s">
        <v>963</v>
      </c>
      <c r="D740" s="5"/>
      <c r="E740" s="3"/>
      <c r="F740" s="4"/>
    </row>
    <row r="741" spans="1:6" x14ac:dyDescent="0.3">
      <c r="A741" s="3">
        <v>11</v>
      </c>
      <c r="B741" s="3" t="s">
        <v>964</v>
      </c>
      <c r="C741" s="4" t="s">
        <v>965</v>
      </c>
      <c r="D741" s="5">
        <v>9800</v>
      </c>
      <c r="E741" s="3" t="s">
        <v>324</v>
      </c>
      <c r="F741" s="4"/>
    </row>
    <row r="742" spans="1:6" x14ac:dyDescent="0.3">
      <c r="A742" s="3"/>
      <c r="B742" s="3"/>
      <c r="C742" s="4" t="s">
        <v>966</v>
      </c>
      <c r="D742" s="5"/>
      <c r="E742" s="3"/>
      <c r="F742" s="4"/>
    </row>
    <row r="743" spans="1:6" x14ac:dyDescent="0.3">
      <c r="A743" s="3">
        <v>12</v>
      </c>
      <c r="B743" s="3" t="s">
        <v>967</v>
      </c>
      <c r="C743" s="4" t="s">
        <v>968</v>
      </c>
      <c r="D743" s="5">
        <v>4200</v>
      </c>
      <c r="E743" s="3" t="s">
        <v>324</v>
      </c>
      <c r="F743" s="4"/>
    </row>
    <row r="744" spans="1:6" x14ac:dyDescent="0.3">
      <c r="A744" s="3">
        <v>13</v>
      </c>
      <c r="B744" s="3" t="s">
        <v>969</v>
      </c>
      <c r="C744" s="4" t="s">
        <v>970</v>
      </c>
      <c r="D744" s="5">
        <v>6500</v>
      </c>
      <c r="E744" s="3" t="s">
        <v>324</v>
      </c>
      <c r="F744" s="4"/>
    </row>
    <row r="745" spans="1:6" x14ac:dyDescent="0.3">
      <c r="A745" s="3"/>
      <c r="B745" s="3"/>
      <c r="C745" s="4" t="s">
        <v>971</v>
      </c>
      <c r="D745" s="5"/>
      <c r="E745" s="3"/>
      <c r="F745" s="4"/>
    </row>
    <row r="746" spans="1:6" x14ac:dyDescent="0.3">
      <c r="A746" s="3">
        <v>14</v>
      </c>
      <c r="B746" s="3" t="s">
        <v>972</v>
      </c>
      <c r="C746" s="4" t="s">
        <v>973</v>
      </c>
      <c r="D746" s="5">
        <v>15500</v>
      </c>
      <c r="E746" s="3" t="s">
        <v>324</v>
      </c>
      <c r="F746" s="4"/>
    </row>
    <row r="747" spans="1:6" x14ac:dyDescent="0.3">
      <c r="A747" s="3"/>
      <c r="B747" s="3"/>
      <c r="C747" s="4" t="s">
        <v>974</v>
      </c>
      <c r="D747" s="5"/>
      <c r="E747" s="3"/>
      <c r="F747" s="4"/>
    </row>
    <row r="748" spans="1:6" x14ac:dyDescent="0.3">
      <c r="A748" s="3"/>
      <c r="B748" s="3"/>
      <c r="C748" s="4" t="s">
        <v>975</v>
      </c>
      <c r="D748" s="5"/>
      <c r="E748" s="3"/>
      <c r="F748" s="4"/>
    </row>
    <row r="749" spans="1:6" x14ac:dyDescent="0.3">
      <c r="A749" s="3"/>
      <c r="B749" s="3"/>
      <c r="C749" s="4" t="s">
        <v>976</v>
      </c>
      <c r="D749" s="5"/>
      <c r="E749" s="3"/>
      <c r="F749" s="4"/>
    </row>
    <row r="750" spans="1:6" x14ac:dyDescent="0.3">
      <c r="A750" s="3">
        <v>15</v>
      </c>
      <c r="B750" s="3" t="s">
        <v>977</v>
      </c>
      <c r="C750" s="4" t="s">
        <v>968</v>
      </c>
      <c r="D750" s="5">
        <v>15200</v>
      </c>
      <c r="E750" s="3" t="s">
        <v>324</v>
      </c>
      <c r="F750" s="4"/>
    </row>
    <row r="751" spans="1:6" x14ac:dyDescent="0.3">
      <c r="A751" s="3"/>
      <c r="B751" s="3"/>
      <c r="C751" s="4" t="s">
        <v>978</v>
      </c>
      <c r="D751" s="5"/>
      <c r="E751" s="3"/>
      <c r="F751" s="4"/>
    </row>
    <row r="752" spans="1:6" x14ac:dyDescent="0.3">
      <c r="A752" s="3">
        <v>16</v>
      </c>
      <c r="B752" s="3" t="s">
        <v>979</v>
      </c>
      <c r="C752" s="4" t="s">
        <v>968</v>
      </c>
      <c r="D752" s="5">
        <v>4200</v>
      </c>
      <c r="E752" s="3" t="s">
        <v>324</v>
      </c>
      <c r="F752" s="4"/>
    </row>
    <row r="753" spans="1:6" x14ac:dyDescent="0.3">
      <c r="A753" s="3">
        <v>17</v>
      </c>
      <c r="B753" s="3" t="s">
        <v>980</v>
      </c>
      <c r="C753" s="4" t="s">
        <v>981</v>
      </c>
      <c r="D753" s="5">
        <v>3800</v>
      </c>
      <c r="E753" s="3" t="s">
        <v>324</v>
      </c>
      <c r="F753" s="4"/>
    </row>
    <row r="754" spans="1:6" x14ac:dyDescent="0.3">
      <c r="A754" s="3">
        <v>18</v>
      </c>
      <c r="B754" s="3" t="s">
        <v>982</v>
      </c>
      <c r="C754" s="4" t="s">
        <v>968</v>
      </c>
      <c r="D754" s="5">
        <v>4200</v>
      </c>
      <c r="E754" s="3" t="s">
        <v>324</v>
      </c>
      <c r="F754" s="4"/>
    </row>
    <row r="755" spans="1:6" x14ac:dyDescent="0.3">
      <c r="A755" s="3">
        <v>19</v>
      </c>
      <c r="B755" s="3" t="s">
        <v>983</v>
      </c>
      <c r="C755" s="4" t="s">
        <v>984</v>
      </c>
      <c r="D755" s="5">
        <v>35000</v>
      </c>
      <c r="E755" s="3" t="s">
        <v>324</v>
      </c>
      <c r="F755" s="4"/>
    </row>
    <row r="756" spans="1:6" x14ac:dyDescent="0.3">
      <c r="A756" s="3"/>
      <c r="B756" s="3"/>
      <c r="C756" s="4" t="s">
        <v>985</v>
      </c>
      <c r="D756" s="5"/>
      <c r="E756" s="3"/>
      <c r="F756" s="4"/>
    </row>
    <row r="757" spans="1:6" x14ac:dyDescent="0.3">
      <c r="A757" s="3"/>
      <c r="B757" s="3"/>
      <c r="C757" s="4" t="s">
        <v>986</v>
      </c>
      <c r="D757" s="5"/>
      <c r="E757" s="3"/>
      <c r="F757" s="4"/>
    </row>
    <row r="758" spans="1:6" x14ac:dyDescent="0.3">
      <c r="A758" s="3"/>
      <c r="B758" s="3"/>
      <c r="C758" s="4" t="s">
        <v>987</v>
      </c>
      <c r="D758" s="5"/>
      <c r="E758" s="3"/>
      <c r="F758" s="4"/>
    </row>
    <row r="759" spans="1:6" x14ac:dyDescent="0.3">
      <c r="A759" s="3">
        <v>20</v>
      </c>
      <c r="B759" s="3" t="s">
        <v>988</v>
      </c>
      <c r="C759" s="4" t="s">
        <v>989</v>
      </c>
      <c r="D759" s="5">
        <v>24000</v>
      </c>
      <c r="E759" s="3" t="s">
        <v>324</v>
      </c>
      <c r="F759" s="4"/>
    </row>
    <row r="760" spans="1:6" x14ac:dyDescent="0.3">
      <c r="A760" s="3"/>
      <c r="B760" s="3"/>
      <c r="C760" s="4" t="s">
        <v>990</v>
      </c>
      <c r="D760" s="5"/>
      <c r="E760" s="3"/>
      <c r="F760" s="4"/>
    </row>
    <row r="761" spans="1:6" x14ac:dyDescent="0.3">
      <c r="A761" s="3">
        <v>21</v>
      </c>
      <c r="B761" s="3" t="s">
        <v>991</v>
      </c>
      <c r="C761" s="4" t="s">
        <v>992</v>
      </c>
      <c r="D761" s="5">
        <v>5000</v>
      </c>
      <c r="E761" s="3" t="s">
        <v>324</v>
      </c>
      <c r="F761" s="4"/>
    </row>
    <row r="762" spans="1:6" x14ac:dyDescent="0.3">
      <c r="A762" s="3"/>
      <c r="B762" s="3"/>
      <c r="C762" s="4" t="s">
        <v>993</v>
      </c>
      <c r="D762" s="5"/>
      <c r="E762" s="3"/>
      <c r="F762" s="4"/>
    </row>
    <row r="763" spans="1:6" x14ac:dyDescent="0.3">
      <c r="A763" s="3"/>
      <c r="B763" s="3"/>
      <c r="C763" s="4" t="s">
        <v>994</v>
      </c>
      <c r="D763" s="5"/>
      <c r="E763" s="3"/>
      <c r="F763" s="4"/>
    </row>
    <row r="764" spans="1:6" x14ac:dyDescent="0.3">
      <c r="A764" s="3">
        <v>22</v>
      </c>
      <c r="B764" s="3" t="s">
        <v>995</v>
      </c>
      <c r="C764" s="4" t="s">
        <v>996</v>
      </c>
      <c r="D764" s="5">
        <v>5200</v>
      </c>
      <c r="E764" s="3" t="s">
        <v>324</v>
      </c>
      <c r="F764" s="4"/>
    </row>
    <row r="765" spans="1:6" x14ac:dyDescent="0.3">
      <c r="A765" s="3"/>
      <c r="B765" s="3"/>
      <c r="C765" s="4" t="s">
        <v>997</v>
      </c>
      <c r="D765" s="5"/>
      <c r="E765" s="3"/>
      <c r="F765" s="4"/>
    </row>
    <row r="766" spans="1:6" x14ac:dyDescent="0.3">
      <c r="A766" s="3"/>
      <c r="B766" s="3"/>
      <c r="C766" s="4" t="s">
        <v>998</v>
      </c>
      <c r="D766" s="5"/>
      <c r="E766" s="3"/>
      <c r="F766" s="4"/>
    </row>
    <row r="767" spans="1:6" x14ac:dyDescent="0.3">
      <c r="A767" s="3">
        <v>23</v>
      </c>
      <c r="B767" s="3" t="s">
        <v>999</v>
      </c>
      <c r="C767" s="4" t="s">
        <v>968</v>
      </c>
      <c r="D767" s="5">
        <v>4200</v>
      </c>
      <c r="E767" s="3" t="s">
        <v>324</v>
      </c>
      <c r="F767" s="4"/>
    </row>
    <row r="768" spans="1:6" x14ac:dyDescent="0.3">
      <c r="A768" s="3"/>
      <c r="B768" s="4"/>
      <c r="C768" s="4"/>
      <c r="D768" s="5"/>
      <c r="E768" s="3"/>
      <c r="F768" s="4"/>
    </row>
    <row r="769" spans="1:9" x14ac:dyDescent="0.3">
      <c r="A769" s="3"/>
      <c r="B769" s="4"/>
      <c r="C769" s="4"/>
      <c r="D769" s="5"/>
      <c r="E769" s="3"/>
      <c r="F769" s="4"/>
      <c r="I769" s="17">
        <f>SUM(D760:D765)</f>
        <v>10200</v>
      </c>
    </row>
    <row r="771" spans="1:9" ht="22.5" x14ac:dyDescent="0.35">
      <c r="A771" s="555" t="s">
        <v>917</v>
      </c>
      <c r="B771" s="555"/>
      <c r="C771" s="555"/>
      <c r="D771" s="555"/>
      <c r="E771" s="555"/>
      <c r="F771" s="555"/>
    </row>
    <row r="772" spans="1:9" x14ac:dyDescent="0.3">
      <c r="A772" s="3" t="s">
        <v>317</v>
      </c>
      <c r="B772" s="3" t="s">
        <v>318</v>
      </c>
      <c r="C772" s="3" t="s">
        <v>319</v>
      </c>
      <c r="D772" s="3" t="s">
        <v>320</v>
      </c>
      <c r="E772" s="3" t="s">
        <v>321</v>
      </c>
      <c r="F772" s="3" t="s">
        <v>73</v>
      </c>
    </row>
    <row r="773" spans="1:9" x14ac:dyDescent="0.3">
      <c r="A773" s="3">
        <v>24</v>
      </c>
      <c r="B773" s="4"/>
      <c r="C773" s="4" t="s">
        <v>1000</v>
      </c>
      <c r="D773" s="5">
        <v>67000</v>
      </c>
      <c r="E773" s="3" t="s">
        <v>324</v>
      </c>
      <c r="F773" s="4"/>
    </row>
    <row r="774" spans="1:9" x14ac:dyDescent="0.3">
      <c r="A774" s="3"/>
      <c r="B774" s="4"/>
      <c r="C774" s="4" t="s">
        <v>1001</v>
      </c>
      <c r="D774" s="5"/>
      <c r="E774" s="3"/>
      <c r="F774" s="4"/>
    </row>
    <row r="775" spans="1:9" x14ac:dyDescent="0.3">
      <c r="A775" s="3"/>
      <c r="B775" s="4"/>
      <c r="C775" s="4" t="s">
        <v>1002</v>
      </c>
      <c r="D775" s="5"/>
      <c r="E775" s="3"/>
      <c r="F775" s="4"/>
    </row>
    <row r="776" spans="1:9" x14ac:dyDescent="0.3">
      <c r="A776" s="3">
        <v>25</v>
      </c>
      <c r="B776" s="3" t="s">
        <v>1003</v>
      </c>
      <c r="C776" s="4" t="s">
        <v>1004</v>
      </c>
      <c r="D776" s="5">
        <v>540000</v>
      </c>
      <c r="E776" s="3" t="s">
        <v>324</v>
      </c>
      <c r="F776" s="4"/>
    </row>
    <row r="777" spans="1:9" x14ac:dyDescent="0.3">
      <c r="A777" s="3"/>
      <c r="B777" s="4"/>
      <c r="C777" s="4" t="s">
        <v>1005</v>
      </c>
      <c r="D777" s="5"/>
      <c r="E777" s="3"/>
      <c r="F777" s="4"/>
    </row>
    <row r="778" spans="1:9" x14ac:dyDescent="0.3">
      <c r="A778" s="3"/>
      <c r="B778" s="4"/>
      <c r="C778" s="4" t="s">
        <v>1006</v>
      </c>
      <c r="D778" s="5"/>
      <c r="E778" s="3"/>
      <c r="F778" s="4"/>
    </row>
    <row r="779" spans="1:9" x14ac:dyDescent="0.3">
      <c r="A779" s="3"/>
      <c r="B779" s="4"/>
      <c r="C779" s="4" t="s">
        <v>1007</v>
      </c>
      <c r="D779" s="5"/>
      <c r="E779" s="3"/>
      <c r="F779" s="4"/>
    </row>
    <row r="780" spans="1:9" x14ac:dyDescent="0.3">
      <c r="A780" s="3"/>
      <c r="B780" s="4"/>
      <c r="C780" s="4" t="s">
        <v>1008</v>
      </c>
      <c r="D780" s="5"/>
      <c r="E780" s="3"/>
      <c r="F780" s="4"/>
    </row>
    <row r="781" spans="1:9" x14ac:dyDescent="0.3">
      <c r="A781" s="3"/>
      <c r="B781" s="4"/>
      <c r="C781" s="4" t="s">
        <v>1009</v>
      </c>
      <c r="D781" s="5"/>
      <c r="E781" s="3"/>
      <c r="F781" s="4"/>
    </row>
    <row r="782" spans="1:9" x14ac:dyDescent="0.3">
      <c r="A782" s="3"/>
      <c r="B782" s="4"/>
      <c r="C782" s="4"/>
      <c r="D782" s="5"/>
      <c r="E782" s="3"/>
      <c r="F782" s="4"/>
    </row>
    <row r="783" spans="1:9" x14ac:dyDescent="0.3">
      <c r="A783" s="3"/>
      <c r="B783" s="4"/>
      <c r="C783" s="4"/>
      <c r="D783" s="5"/>
      <c r="E783" s="3"/>
      <c r="F783" s="4"/>
    </row>
    <row r="784" spans="1:9" x14ac:dyDescent="0.3">
      <c r="A784" s="3"/>
      <c r="B784" s="4"/>
      <c r="C784" s="4"/>
      <c r="D784" s="5"/>
      <c r="E784" s="3"/>
      <c r="F784" s="4"/>
    </row>
    <row r="785" spans="1:6" x14ac:dyDescent="0.3">
      <c r="A785" s="3"/>
      <c r="B785" s="4"/>
      <c r="C785" s="4"/>
      <c r="D785" s="5"/>
      <c r="E785" s="3"/>
      <c r="F785" s="4"/>
    </row>
    <row r="786" spans="1:6" ht="20.25" thickBot="1" x14ac:dyDescent="0.35">
      <c r="A786" s="26" t="s">
        <v>1010</v>
      </c>
      <c r="B786" s="26"/>
      <c r="C786" s="26" t="str">
        <f>BAHTTEXT(D786)</f>
        <v>แปดแสนแปดหมื่นหกพันบาทถ้วน</v>
      </c>
      <c r="D786" s="27">
        <f>SUM(D703:D734)+SUM(D738:D769)+SUM(D773:D785)</f>
        <v>886000</v>
      </c>
    </row>
    <row r="787" spans="1:6" ht="20.25" thickTop="1" x14ac:dyDescent="0.3"/>
    <row r="806" spans="1:9" s="26" customFormat="1" ht="22.5" x14ac:dyDescent="0.35">
      <c r="A806" s="554" t="s">
        <v>1011</v>
      </c>
      <c r="B806" s="554"/>
      <c r="C806" s="554"/>
      <c r="D806" s="554"/>
      <c r="E806" s="554"/>
      <c r="F806" s="554"/>
    </row>
    <row r="807" spans="1:9" s="26" customFormat="1" x14ac:dyDescent="0.3">
      <c r="A807" s="28" t="s">
        <v>317</v>
      </c>
      <c r="B807" s="28" t="s">
        <v>318</v>
      </c>
      <c r="C807" s="28" t="s">
        <v>319</v>
      </c>
      <c r="D807" s="28" t="s">
        <v>320</v>
      </c>
      <c r="E807" s="28" t="s">
        <v>321</v>
      </c>
      <c r="F807" s="28" t="s">
        <v>73</v>
      </c>
    </row>
    <row r="808" spans="1:9" x14ac:dyDescent="0.3">
      <c r="A808" s="3">
        <v>1</v>
      </c>
      <c r="B808" s="3" t="s">
        <v>1012</v>
      </c>
      <c r="C808" s="4" t="s">
        <v>1013</v>
      </c>
      <c r="D808" s="29">
        <v>31900</v>
      </c>
      <c r="E808" s="3" t="s">
        <v>324</v>
      </c>
      <c r="F808" s="4"/>
    </row>
    <row r="809" spans="1:9" x14ac:dyDescent="0.3">
      <c r="A809" s="3"/>
      <c r="B809" s="3"/>
      <c r="C809" s="4" t="s">
        <v>1014</v>
      </c>
      <c r="D809" s="3"/>
      <c r="E809" s="3"/>
      <c r="F809" s="4"/>
    </row>
    <row r="810" spans="1:9" x14ac:dyDescent="0.3">
      <c r="A810" s="3"/>
      <c r="B810" s="3"/>
      <c r="C810" s="4" t="s">
        <v>1015</v>
      </c>
      <c r="D810" s="3"/>
      <c r="E810" s="3"/>
      <c r="F810" s="4"/>
    </row>
    <row r="811" spans="1:9" x14ac:dyDescent="0.3">
      <c r="A811" s="3"/>
      <c r="B811" s="3"/>
      <c r="C811" s="4" t="s">
        <v>1016</v>
      </c>
      <c r="D811" s="3"/>
      <c r="E811" s="3"/>
      <c r="F811" s="4"/>
    </row>
    <row r="812" spans="1:9" x14ac:dyDescent="0.3">
      <c r="A812" s="3"/>
      <c r="B812" s="3"/>
      <c r="C812" s="4" t="s">
        <v>1017</v>
      </c>
      <c r="D812" s="3"/>
      <c r="E812" s="3"/>
      <c r="F812" s="4"/>
    </row>
    <row r="813" spans="1:9" x14ac:dyDescent="0.3">
      <c r="A813" s="3"/>
      <c r="B813" s="3"/>
      <c r="C813" s="4" t="s">
        <v>1018</v>
      </c>
      <c r="D813" s="3"/>
      <c r="E813" s="3"/>
      <c r="F813" s="4"/>
    </row>
    <row r="814" spans="1:9" x14ac:dyDescent="0.3">
      <c r="A814" s="3"/>
      <c r="B814" s="3"/>
      <c r="C814" s="4" t="s">
        <v>1019</v>
      </c>
      <c r="D814" s="3"/>
      <c r="E814" s="3"/>
      <c r="F814" s="4"/>
    </row>
    <row r="815" spans="1:9" x14ac:dyDescent="0.3">
      <c r="A815" s="3"/>
      <c r="B815" s="3"/>
      <c r="C815" s="4" t="s">
        <v>1020</v>
      </c>
      <c r="D815" s="3"/>
      <c r="E815" s="3"/>
      <c r="F815" s="4"/>
      <c r="I815" s="30"/>
    </row>
    <row r="816" spans="1:9" x14ac:dyDescent="0.3">
      <c r="A816" s="3"/>
      <c r="B816" s="3"/>
      <c r="C816" s="4" t="s">
        <v>1021</v>
      </c>
      <c r="D816" s="3"/>
      <c r="E816" s="3"/>
      <c r="F816" s="4"/>
    </row>
    <row r="817" spans="1:8" x14ac:dyDescent="0.3">
      <c r="A817" s="3"/>
      <c r="B817" s="3"/>
      <c r="C817" s="4" t="s">
        <v>1022</v>
      </c>
      <c r="D817" s="3"/>
      <c r="E817" s="3"/>
      <c r="F817" s="4"/>
    </row>
    <row r="818" spans="1:8" x14ac:dyDescent="0.3">
      <c r="A818" s="3"/>
      <c r="B818" s="3"/>
      <c r="C818" s="4" t="s">
        <v>1023</v>
      </c>
      <c r="D818" s="3"/>
      <c r="E818" s="3"/>
      <c r="F818" s="4"/>
    </row>
    <row r="819" spans="1:8" x14ac:dyDescent="0.3">
      <c r="A819" s="3"/>
      <c r="B819" s="3"/>
      <c r="C819" s="4" t="s">
        <v>1024</v>
      </c>
      <c r="D819" s="3"/>
      <c r="E819" s="3"/>
      <c r="F819" s="4"/>
    </row>
    <row r="820" spans="1:8" x14ac:dyDescent="0.3">
      <c r="A820" s="3"/>
      <c r="B820" s="3"/>
      <c r="C820" s="4"/>
      <c r="D820" s="3"/>
      <c r="E820" s="3"/>
      <c r="F820" s="4"/>
    </row>
    <row r="821" spans="1:8" x14ac:dyDescent="0.3">
      <c r="A821" s="3">
        <v>2</v>
      </c>
      <c r="B821" s="3" t="s">
        <v>1025</v>
      </c>
      <c r="C821" s="4" t="s">
        <v>1026</v>
      </c>
      <c r="D821" s="29">
        <v>36650</v>
      </c>
      <c r="E821" s="3" t="s">
        <v>324</v>
      </c>
      <c r="F821" s="4"/>
      <c r="H821" s="30">
        <f>SUM(D808:D821)</f>
        <v>68550</v>
      </c>
    </row>
    <row r="822" spans="1:8" x14ac:dyDescent="0.3">
      <c r="A822" s="3"/>
      <c r="B822" s="3"/>
      <c r="C822" s="4" t="s">
        <v>1027</v>
      </c>
      <c r="D822" s="3"/>
      <c r="E822" s="3"/>
      <c r="F822" s="4"/>
    </row>
    <row r="823" spans="1:8" x14ac:dyDescent="0.3">
      <c r="A823" s="3"/>
      <c r="B823" s="3"/>
      <c r="C823" s="4" t="s">
        <v>1028</v>
      </c>
      <c r="D823" s="3"/>
      <c r="E823" s="3"/>
      <c r="F823" s="4"/>
    </row>
    <row r="824" spans="1:8" x14ac:dyDescent="0.3">
      <c r="A824" s="3"/>
      <c r="B824" s="3"/>
      <c r="C824" s="4" t="s">
        <v>1029</v>
      </c>
      <c r="D824" s="3"/>
      <c r="E824" s="3"/>
      <c r="F824" s="4"/>
    </row>
    <row r="825" spans="1:8" x14ac:dyDescent="0.3">
      <c r="A825" s="3"/>
      <c r="B825" s="3"/>
      <c r="C825" s="4" t="s">
        <v>1030</v>
      </c>
      <c r="D825" s="3"/>
      <c r="E825" s="3"/>
      <c r="F825" s="4"/>
    </row>
    <row r="826" spans="1:8" x14ac:dyDescent="0.3">
      <c r="A826" s="3"/>
      <c r="B826" s="3"/>
      <c r="C826" s="4" t="s">
        <v>1031</v>
      </c>
      <c r="D826" s="3"/>
      <c r="E826" s="3"/>
      <c r="F826" s="4"/>
    </row>
    <row r="827" spans="1:8" x14ac:dyDescent="0.3">
      <c r="A827" s="3"/>
      <c r="B827" s="3"/>
      <c r="C827" s="4" t="s">
        <v>1032</v>
      </c>
      <c r="D827" s="3"/>
      <c r="E827" s="3"/>
      <c r="F827" s="4"/>
    </row>
    <row r="828" spans="1:8" x14ac:dyDescent="0.3">
      <c r="A828" s="3"/>
      <c r="B828" s="3"/>
      <c r="C828" s="4" t="s">
        <v>1033</v>
      </c>
      <c r="D828" s="3"/>
      <c r="E828" s="3"/>
      <c r="F828" s="4"/>
    </row>
    <row r="829" spans="1:8" x14ac:dyDescent="0.3">
      <c r="A829" s="3"/>
      <c r="B829" s="3"/>
      <c r="C829" s="4" t="s">
        <v>1034</v>
      </c>
      <c r="D829" s="3"/>
      <c r="E829" s="3"/>
      <c r="F829" s="4"/>
    </row>
    <row r="830" spans="1:8" x14ac:dyDescent="0.3">
      <c r="A830" s="3"/>
      <c r="B830" s="3"/>
      <c r="C830" s="4" t="s">
        <v>1035</v>
      </c>
      <c r="D830" s="3"/>
      <c r="E830" s="3"/>
      <c r="F830" s="4"/>
    </row>
    <row r="831" spans="1:8" x14ac:dyDescent="0.3">
      <c r="A831" s="3"/>
      <c r="B831" s="3"/>
      <c r="C831" s="4" t="s">
        <v>1036</v>
      </c>
      <c r="D831" s="3"/>
      <c r="E831" s="3"/>
      <c r="F831" s="4"/>
    </row>
    <row r="832" spans="1:8" x14ac:dyDescent="0.3">
      <c r="A832" s="3"/>
      <c r="B832" s="3"/>
      <c r="C832" s="4" t="s">
        <v>1037</v>
      </c>
      <c r="D832" s="3"/>
      <c r="E832" s="3"/>
      <c r="F832" s="4"/>
    </row>
    <row r="833" spans="1:6" x14ac:dyDescent="0.3">
      <c r="A833" s="3"/>
      <c r="B833" s="3"/>
      <c r="C833" s="4"/>
      <c r="D833" s="3"/>
      <c r="E833" s="3"/>
      <c r="F833" s="4"/>
    </row>
    <row r="834" spans="1:6" x14ac:dyDescent="0.3">
      <c r="A834" s="3"/>
      <c r="B834" s="3"/>
      <c r="C834" s="4"/>
      <c r="D834" s="3"/>
      <c r="E834" s="3"/>
      <c r="F834" s="4"/>
    </row>
    <row r="835" spans="1:6" x14ac:dyDescent="0.3">
      <c r="A835" s="3"/>
      <c r="B835" s="3"/>
      <c r="C835" s="4"/>
      <c r="D835" s="3"/>
      <c r="E835" s="3"/>
      <c r="F835" s="4"/>
    </row>
    <row r="836" spans="1:6" x14ac:dyDescent="0.3">
      <c r="A836" s="3"/>
      <c r="B836" s="3"/>
      <c r="C836" s="4"/>
      <c r="D836" s="3"/>
      <c r="E836" s="3"/>
      <c r="F836" s="4"/>
    </row>
    <row r="837" spans="1:6" x14ac:dyDescent="0.3">
      <c r="A837" s="3"/>
      <c r="B837" s="3"/>
      <c r="C837" s="4"/>
      <c r="D837" s="3"/>
      <c r="E837" s="3"/>
      <c r="F837" s="4"/>
    </row>
    <row r="838" spans="1:6" x14ac:dyDescent="0.3">
      <c r="A838" s="3"/>
      <c r="B838" s="3"/>
      <c r="C838" s="4"/>
      <c r="D838" s="3"/>
      <c r="E838" s="3"/>
      <c r="F838" s="4"/>
    </row>
    <row r="839" spans="1:6" x14ac:dyDescent="0.3">
      <c r="A839" s="3"/>
      <c r="B839" s="3"/>
      <c r="C839" s="4"/>
      <c r="D839" s="3"/>
      <c r="E839" s="3"/>
      <c r="F839" s="4"/>
    </row>
    <row r="840" spans="1:6" x14ac:dyDescent="0.3">
      <c r="A840" s="3"/>
      <c r="B840" s="3"/>
      <c r="C840" s="4"/>
      <c r="D840" s="3"/>
      <c r="E840" s="3"/>
      <c r="F840" s="4"/>
    </row>
    <row r="841" spans="1:6" s="26" customFormat="1" ht="22.5" x14ac:dyDescent="0.35">
      <c r="A841" s="554" t="s">
        <v>1011</v>
      </c>
      <c r="B841" s="554"/>
      <c r="C841" s="554"/>
      <c r="D841" s="554"/>
      <c r="E841" s="554"/>
      <c r="F841" s="554"/>
    </row>
    <row r="842" spans="1:6" s="26" customFormat="1" x14ac:dyDescent="0.3">
      <c r="A842" s="28" t="s">
        <v>317</v>
      </c>
      <c r="B842" s="28" t="s">
        <v>318</v>
      </c>
      <c r="C842" s="28" t="s">
        <v>319</v>
      </c>
      <c r="D842" s="28" t="s">
        <v>320</v>
      </c>
      <c r="E842" s="28" t="s">
        <v>321</v>
      </c>
      <c r="F842" s="28" t="s">
        <v>73</v>
      </c>
    </row>
    <row r="843" spans="1:6" x14ac:dyDescent="0.3">
      <c r="A843" s="3">
        <v>3</v>
      </c>
      <c r="B843" s="3" t="s">
        <v>1038</v>
      </c>
      <c r="C843" s="4" t="s">
        <v>1013</v>
      </c>
      <c r="D843" s="29">
        <v>37150</v>
      </c>
      <c r="E843" s="3" t="s">
        <v>324</v>
      </c>
      <c r="F843" s="4"/>
    </row>
    <row r="844" spans="1:6" x14ac:dyDescent="0.3">
      <c r="A844" s="3"/>
      <c r="B844" s="3"/>
      <c r="C844" s="4" t="s">
        <v>1014</v>
      </c>
      <c r="D844" s="3"/>
      <c r="E844" s="3"/>
      <c r="F844" s="4"/>
    </row>
    <row r="845" spans="1:6" x14ac:dyDescent="0.3">
      <c r="A845" s="3"/>
      <c r="B845" s="3"/>
      <c r="C845" s="4" t="s">
        <v>1015</v>
      </c>
      <c r="D845" s="3"/>
      <c r="E845" s="3"/>
      <c r="F845" s="4"/>
    </row>
    <row r="846" spans="1:6" x14ac:dyDescent="0.3">
      <c r="A846" s="3"/>
      <c r="B846" s="3"/>
      <c r="C846" s="4" t="s">
        <v>1016</v>
      </c>
      <c r="D846" s="3"/>
      <c r="E846" s="3"/>
      <c r="F846" s="4"/>
    </row>
    <row r="847" spans="1:6" x14ac:dyDescent="0.3">
      <c r="A847" s="3"/>
      <c r="B847" s="3"/>
      <c r="C847" s="4" t="s">
        <v>1017</v>
      </c>
      <c r="D847" s="3"/>
      <c r="E847" s="3"/>
      <c r="F847" s="4"/>
    </row>
    <row r="848" spans="1:6" x14ac:dyDescent="0.3">
      <c r="A848" s="3"/>
      <c r="B848" s="3"/>
      <c r="C848" s="4" t="s">
        <v>1018</v>
      </c>
      <c r="D848" s="3"/>
      <c r="E848" s="3"/>
      <c r="F848" s="4"/>
    </row>
    <row r="849" spans="1:8" x14ac:dyDescent="0.3">
      <c r="A849" s="3"/>
      <c r="B849" s="3"/>
      <c r="C849" s="4" t="s">
        <v>1019</v>
      </c>
      <c r="D849" s="3"/>
      <c r="E849" s="3"/>
      <c r="F849" s="4"/>
    </row>
    <row r="850" spans="1:8" x14ac:dyDescent="0.3">
      <c r="A850" s="3"/>
      <c r="B850" s="3"/>
      <c r="C850" s="4" t="s">
        <v>1020</v>
      </c>
      <c r="D850" s="3"/>
      <c r="E850" s="3"/>
      <c r="F850" s="4"/>
    </row>
    <row r="851" spans="1:8" x14ac:dyDescent="0.3">
      <c r="A851" s="3"/>
      <c r="B851" s="3"/>
      <c r="C851" s="4" t="s">
        <v>1021</v>
      </c>
      <c r="D851" s="3"/>
      <c r="E851" s="3"/>
      <c r="F851" s="4"/>
    </row>
    <row r="852" spans="1:8" x14ac:dyDescent="0.3">
      <c r="A852" s="3"/>
      <c r="B852" s="3"/>
      <c r="C852" s="4" t="s">
        <v>1022</v>
      </c>
      <c r="D852" s="3"/>
      <c r="E852" s="3"/>
      <c r="F852" s="4"/>
    </row>
    <row r="853" spans="1:8" x14ac:dyDescent="0.3">
      <c r="A853" s="3"/>
      <c r="B853" s="3"/>
      <c r="C853" s="4" t="s">
        <v>1023</v>
      </c>
      <c r="D853" s="3"/>
      <c r="E853" s="3"/>
      <c r="F853" s="4"/>
      <c r="H853" s="30">
        <f>SUM(D843:D857)</f>
        <v>73800</v>
      </c>
    </row>
    <row r="854" spans="1:8" x14ac:dyDescent="0.3">
      <c r="A854" s="3"/>
      <c r="B854" s="3"/>
      <c r="C854" s="4" t="s">
        <v>1024</v>
      </c>
      <c r="D854" s="3"/>
      <c r="E854" s="3"/>
      <c r="F854" s="4"/>
    </row>
    <row r="855" spans="1:8" x14ac:dyDescent="0.3">
      <c r="A855" s="3"/>
      <c r="B855" s="3"/>
      <c r="C855" s="4" t="s">
        <v>1037</v>
      </c>
      <c r="D855" s="3"/>
      <c r="E855" s="3"/>
      <c r="F855" s="4"/>
    </row>
    <row r="856" spans="1:8" x14ac:dyDescent="0.3">
      <c r="A856" s="3"/>
      <c r="B856" s="3"/>
      <c r="C856" s="4"/>
      <c r="D856" s="3"/>
      <c r="E856" s="3"/>
      <c r="F856" s="4"/>
    </row>
    <row r="857" spans="1:8" x14ac:dyDescent="0.3">
      <c r="A857" s="3">
        <v>4</v>
      </c>
      <c r="B857" s="3" t="s">
        <v>1039</v>
      </c>
      <c r="C857" s="4" t="s">
        <v>1026</v>
      </c>
      <c r="D857" s="29">
        <v>36650</v>
      </c>
      <c r="E857" s="3" t="s">
        <v>324</v>
      </c>
      <c r="F857" s="4"/>
    </row>
    <row r="858" spans="1:8" x14ac:dyDescent="0.3">
      <c r="A858" s="3"/>
      <c r="B858" s="3"/>
      <c r="C858" s="4" t="s">
        <v>1027</v>
      </c>
      <c r="D858" s="3"/>
      <c r="E858" s="3"/>
      <c r="F858" s="4"/>
    </row>
    <row r="859" spans="1:8" x14ac:dyDescent="0.3">
      <c r="A859" s="3"/>
      <c r="B859" s="3"/>
      <c r="C859" s="4" t="s">
        <v>1028</v>
      </c>
      <c r="D859" s="3"/>
      <c r="E859" s="3"/>
      <c r="F859" s="4"/>
    </row>
    <row r="860" spans="1:8" x14ac:dyDescent="0.3">
      <c r="A860" s="3"/>
      <c r="B860" s="3"/>
      <c r="C860" s="4" t="s">
        <v>1029</v>
      </c>
      <c r="D860" s="3"/>
      <c r="E860" s="3"/>
      <c r="F860" s="4"/>
    </row>
    <row r="861" spans="1:8" x14ac:dyDescent="0.3">
      <c r="A861" s="3"/>
      <c r="B861" s="3"/>
      <c r="C861" s="4" t="s">
        <v>1030</v>
      </c>
      <c r="D861" s="3"/>
      <c r="E861" s="3"/>
      <c r="F861" s="4"/>
    </row>
    <row r="862" spans="1:8" x14ac:dyDescent="0.3">
      <c r="A862" s="3"/>
      <c r="B862" s="3"/>
      <c r="C862" s="4" t="s">
        <v>1031</v>
      </c>
      <c r="D862" s="3"/>
      <c r="E862" s="3"/>
      <c r="F862" s="4"/>
    </row>
    <row r="863" spans="1:8" x14ac:dyDescent="0.3">
      <c r="A863" s="3"/>
      <c r="B863" s="3"/>
      <c r="C863" s="4" t="s">
        <v>1032</v>
      </c>
      <c r="D863" s="3"/>
      <c r="E863" s="3"/>
      <c r="F863" s="4"/>
    </row>
    <row r="864" spans="1:8" x14ac:dyDescent="0.3">
      <c r="A864" s="3"/>
      <c r="B864" s="3"/>
      <c r="C864" s="4" t="s">
        <v>1033</v>
      </c>
      <c r="D864" s="3"/>
      <c r="E864" s="3"/>
      <c r="F864" s="4"/>
    </row>
    <row r="865" spans="1:6" x14ac:dyDescent="0.3">
      <c r="A865" s="3"/>
      <c r="B865" s="3"/>
      <c r="C865" s="4" t="s">
        <v>1034</v>
      </c>
      <c r="D865" s="3"/>
      <c r="E865" s="3"/>
      <c r="F865" s="4"/>
    </row>
    <row r="866" spans="1:6" x14ac:dyDescent="0.3">
      <c r="A866" s="3"/>
      <c r="B866" s="3"/>
      <c r="C866" s="4" t="s">
        <v>1035</v>
      </c>
      <c r="D866" s="3"/>
      <c r="E866" s="3"/>
      <c r="F866" s="4"/>
    </row>
    <row r="867" spans="1:6" x14ac:dyDescent="0.3">
      <c r="A867" s="3"/>
      <c r="B867" s="3"/>
      <c r="C867" s="4" t="s">
        <v>1036</v>
      </c>
      <c r="D867" s="3"/>
      <c r="E867" s="3"/>
      <c r="F867" s="4"/>
    </row>
    <row r="868" spans="1:6" x14ac:dyDescent="0.3">
      <c r="A868" s="3"/>
      <c r="B868" s="3"/>
      <c r="C868" s="4" t="s">
        <v>1037</v>
      </c>
      <c r="D868" s="3"/>
      <c r="E868" s="3"/>
      <c r="F868" s="4"/>
    </row>
    <row r="869" spans="1:6" x14ac:dyDescent="0.3">
      <c r="A869" s="3"/>
      <c r="B869" s="3"/>
      <c r="C869" s="4"/>
      <c r="D869" s="3"/>
      <c r="E869" s="3"/>
      <c r="F869" s="4"/>
    </row>
    <row r="870" spans="1:6" x14ac:dyDescent="0.3">
      <c r="A870" s="3"/>
      <c r="B870" s="3"/>
      <c r="C870" s="4"/>
      <c r="D870" s="3"/>
      <c r="E870" s="3"/>
      <c r="F870" s="4"/>
    </row>
    <row r="871" spans="1:6" x14ac:dyDescent="0.3">
      <c r="A871" s="3"/>
      <c r="B871" s="3"/>
      <c r="C871" s="4"/>
      <c r="D871" s="3"/>
      <c r="E871" s="3"/>
      <c r="F871" s="4"/>
    </row>
    <row r="872" spans="1:6" x14ac:dyDescent="0.3">
      <c r="A872" s="3"/>
      <c r="B872" s="3"/>
      <c r="C872" s="4"/>
      <c r="D872" s="3"/>
      <c r="E872" s="3"/>
      <c r="F872" s="4"/>
    </row>
    <row r="873" spans="1:6" x14ac:dyDescent="0.3">
      <c r="A873" s="3"/>
      <c r="B873" s="3"/>
      <c r="C873" s="4"/>
      <c r="D873" s="3"/>
      <c r="E873" s="3"/>
      <c r="F873" s="4"/>
    </row>
    <row r="874" spans="1:6" x14ac:dyDescent="0.3">
      <c r="A874" s="3"/>
      <c r="B874" s="3"/>
      <c r="C874" s="4"/>
      <c r="D874" s="3"/>
      <c r="E874" s="3"/>
      <c r="F874" s="4"/>
    </row>
    <row r="875" spans="1:6" x14ac:dyDescent="0.3">
      <c r="A875" s="3"/>
      <c r="B875" s="3"/>
      <c r="C875" s="4"/>
      <c r="D875" s="3"/>
      <c r="E875" s="3"/>
      <c r="F875" s="4"/>
    </row>
    <row r="876" spans="1:6" s="26" customFormat="1" ht="22.5" x14ac:dyDescent="0.35">
      <c r="A876" s="554" t="s">
        <v>1011</v>
      </c>
      <c r="B876" s="554"/>
      <c r="C876" s="554"/>
      <c r="D876" s="554"/>
      <c r="E876" s="554"/>
      <c r="F876" s="554"/>
    </row>
    <row r="877" spans="1:6" s="26" customFormat="1" x14ac:dyDescent="0.3">
      <c r="A877" s="28" t="s">
        <v>317</v>
      </c>
      <c r="B877" s="28" t="s">
        <v>318</v>
      </c>
      <c r="C877" s="28" t="s">
        <v>319</v>
      </c>
      <c r="D877" s="28" t="s">
        <v>320</v>
      </c>
      <c r="E877" s="28" t="s">
        <v>321</v>
      </c>
      <c r="F877" s="28" t="s">
        <v>73</v>
      </c>
    </row>
    <row r="878" spans="1:6" x14ac:dyDescent="0.3">
      <c r="A878" s="3">
        <v>5</v>
      </c>
      <c r="B878" s="3" t="s">
        <v>1040</v>
      </c>
      <c r="C878" s="4" t="s">
        <v>1041</v>
      </c>
      <c r="D878" s="29">
        <v>18900</v>
      </c>
      <c r="E878" s="3" t="s">
        <v>324</v>
      </c>
      <c r="F878" s="4"/>
    </row>
    <row r="879" spans="1:6" x14ac:dyDescent="0.3">
      <c r="A879" s="3"/>
      <c r="B879" s="3"/>
      <c r="C879" s="4" t="s">
        <v>1042</v>
      </c>
      <c r="D879" s="3"/>
      <c r="E879" s="3"/>
      <c r="F879" s="4"/>
    </row>
    <row r="880" spans="1:6" x14ac:dyDescent="0.3">
      <c r="A880" s="3"/>
      <c r="B880" s="3"/>
      <c r="C880" s="4" t="s">
        <v>1043</v>
      </c>
      <c r="D880" s="3"/>
      <c r="E880" s="3"/>
      <c r="F880" s="4"/>
    </row>
    <row r="881" spans="1:6" x14ac:dyDescent="0.3">
      <c r="A881" s="3"/>
      <c r="B881" s="3"/>
      <c r="C881" s="4" t="s">
        <v>1044</v>
      </c>
      <c r="D881" s="3"/>
      <c r="E881" s="3"/>
      <c r="F881" s="4"/>
    </row>
    <row r="882" spans="1:6" x14ac:dyDescent="0.3">
      <c r="A882" s="3"/>
      <c r="B882" s="3"/>
      <c r="C882" s="4" t="s">
        <v>1045</v>
      </c>
      <c r="D882" s="3"/>
      <c r="E882" s="3"/>
      <c r="F882" s="4"/>
    </row>
    <row r="883" spans="1:6" x14ac:dyDescent="0.3">
      <c r="A883" s="3"/>
      <c r="B883" s="3"/>
      <c r="C883" s="4" t="s">
        <v>1046</v>
      </c>
      <c r="D883" s="3"/>
      <c r="E883" s="3"/>
      <c r="F883" s="4"/>
    </row>
    <row r="884" spans="1:6" x14ac:dyDescent="0.3">
      <c r="A884" s="3"/>
      <c r="B884" s="3"/>
      <c r="C884" s="4" t="s">
        <v>1047</v>
      </c>
      <c r="D884" s="3"/>
      <c r="E884" s="3"/>
      <c r="F884" s="4"/>
    </row>
    <row r="885" spans="1:6" x14ac:dyDescent="0.3">
      <c r="A885" s="3"/>
      <c r="B885" s="3"/>
      <c r="C885" s="4" t="s">
        <v>1048</v>
      </c>
      <c r="D885" s="3"/>
      <c r="E885" s="3"/>
      <c r="F885" s="4"/>
    </row>
    <row r="886" spans="1:6" x14ac:dyDescent="0.3">
      <c r="A886" s="3"/>
      <c r="B886" s="3"/>
      <c r="C886" s="4"/>
      <c r="D886" s="3"/>
      <c r="E886" s="3"/>
      <c r="F886" s="4"/>
    </row>
    <row r="887" spans="1:6" x14ac:dyDescent="0.3">
      <c r="A887" s="3">
        <v>6</v>
      </c>
      <c r="B887" s="3" t="s">
        <v>1049</v>
      </c>
      <c r="C887" s="4" t="s">
        <v>1041</v>
      </c>
      <c r="D887" s="29">
        <v>31000</v>
      </c>
      <c r="E887" s="3" t="s">
        <v>324</v>
      </c>
      <c r="F887" s="4"/>
    </row>
    <row r="888" spans="1:6" x14ac:dyDescent="0.3">
      <c r="A888" s="3"/>
      <c r="B888" s="3"/>
      <c r="C888" s="4" t="s">
        <v>1050</v>
      </c>
      <c r="D888" s="29"/>
      <c r="E888" s="3"/>
      <c r="F888" s="4"/>
    </row>
    <row r="889" spans="1:6" x14ac:dyDescent="0.3">
      <c r="A889" s="3"/>
      <c r="B889" s="3"/>
      <c r="C889" s="4" t="s">
        <v>1051</v>
      </c>
      <c r="D889" s="3"/>
      <c r="E889" s="3"/>
      <c r="F889" s="4"/>
    </row>
    <row r="890" spans="1:6" x14ac:dyDescent="0.3">
      <c r="A890" s="3"/>
      <c r="B890" s="3"/>
      <c r="C890" s="4" t="s">
        <v>1052</v>
      </c>
      <c r="D890" s="3"/>
      <c r="E890" s="3"/>
      <c r="F890" s="4"/>
    </row>
    <row r="891" spans="1:6" x14ac:dyDescent="0.3">
      <c r="A891" s="3"/>
      <c r="B891" s="3"/>
      <c r="C891" s="4" t="s">
        <v>1053</v>
      </c>
      <c r="D891" s="3"/>
      <c r="E891" s="3"/>
      <c r="F891" s="4"/>
    </row>
    <row r="892" spans="1:6" x14ac:dyDescent="0.3">
      <c r="A892" s="3"/>
      <c r="B892" s="3"/>
      <c r="C892" s="4" t="s">
        <v>1054</v>
      </c>
      <c r="D892" s="29"/>
      <c r="E892" s="3"/>
      <c r="F892" s="4"/>
    </row>
    <row r="893" spans="1:6" x14ac:dyDescent="0.3">
      <c r="A893" s="3"/>
      <c r="B893" s="3"/>
      <c r="C893" s="4" t="s">
        <v>1055</v>
      </c>
      <c r="D893" s="3"/>
      <c r="E893" s="3"/>
      <c r="F893" s="4"/>
    </row>
    <row r="894" spans="1:6" x14ac:dyDescent="0.3">
      <c r="A894" s="3"/>
      <c r="B894" s="3"/>
      <c r="C894" s="4" t="s">
        <v>1056</v>
      </c>
      <c r="D894" s="3"/>
      <c r="E894" s="3"/>
      <c r="F894" s="4"/>
    </row>
    <row r="895" spans="1:6" x14ac:dyDescent="0.3">
      <c r="A895" s="3"/>
      <c r="B895" s="3"/>
      <c r="C895" s="4" t="s">
        <v>1057</v>
      </c>
      <c r="D895" s="3"/>
      <c r="E895" s="3"/>
      <c r="F895" s="4"/>
    </row>
    <row r="896" spans="1:6" x14ac:dyDescent="0.3">
      <c r="A896" s="3"/>
      <c r="B896" s="3"/>
      <c r="C896" s="4" t="s">
        <v>1058</v>
      </c>
      <c r="D896" s="3"/>
      <c r="E896" s="3"/>
      <c r="F896" s="4"/>
    </row>
    <row r="897" spans="1:8" x14ac:dyDescent="0.3">
      <c r="A897" s="3"/>
      <c r="B897" s="3"/>
      <c r="C897" s="4"/>
      <c r="D897" s="3"/>
      <c r="E897" s="3"/>
      <c r="F897" s="4"/>
    </row>
    <row r="898" spans="1:8" x14ac:dyDescent="0.3">
      <c r="A898" s="3">
        <v>7</v>
      </c>
      <c r="B898" s="3" t="s">
        <v>1059</v>
      </c>
      <c r="C898" s="4" t="s">
        <v>1060</v>
      </c>
      <c r="D898" s="29">
        <v>6100</v>
      </c>
      <c r="E898" s="3" t="s">
        <v>324</v>
      </c>
      <c r="F898" s="4"/>
      <c r="H898" s="30">
        <f>SUM(D878:D904)</f>
        <v>79200</v>
      </c>
    </row>
    <row r="899" spans="1:8" x14ac:dyDescent="0.3">
      <c r="A899" s="3"/>
      <c r="B899" s="3"/>
      <c r="C899" s="4" t="s">
        <v>1061</v>
      </c>
      <c r="D899" s="3"/>
      <c r="E899" s="3"/>
      <c r="F899" s="4"/>
      <c r="H899" s="30">
        <f>SUM(D907)</f>
        <v>5800</v>
      </c>
    </row>
    <row r="900" spans="1:8" x14ac:dyDescent="0.3">
      <c r="A900" s="3"/>
      <c r="B900" s="3"/>
      <c r="C900" s="4"/>
      <c r="D900" s="3"/>
      <c r="E900" s="3"/>
      <c r="F900" s="4"/>
    </row>
    <row r="901" spans="1:8" x14ac:dyDescent="0.3">
      <c r="A901" s="3">
        <v>8</v>
      </c>
      <c r="B901" s="3" t="s">
        <v>1062</v>
      </c>
      <c r="C901" s="4" t="s">
        <v>1063</v>
      </c>
      <c r="D901" s="29">
        <v>5800</v>
      </c>
      <c r="E901" s="3" t="s">
        <v>324</v>
      </c>
      <c r="F901" s="4"/>
    </row>
    <row r="902" spans="1:8" x14ac:dyDescent="0.3">
      <c r="A902" s="3">
        <v>9</v>
      </c>
      <c r="B902" s="3" t="s">
        <v>1064</v>
      </c>
      <c r="C902" s="4" t="s">
        <v>1065</v>
      </c>
      <c r="D902" s="29">
        <v>5800</v>
      </c>
      <c r="E902" s="3" t="s">
        <v>324</v>
      </c>
      <c r="F902" s="4"/>
    </row>
    <row r="903" spans="1:8" x14ac:dyDescent="0.3">
      <c r="A903" s="3">
        <v>10</v>
      </c>
      <c r="B903" s="3" t="s">
        <v>1066</v>
      </c>
      <c r="C903" s="4" t="s">
        <v>1065</v>
      </c>
      <c r="D903" s="29">
        <v>5800</v>
      </c>
      <c r="E903" s="3" t="s">
        <v>324</v>
      </c>
      <c r="F903" s="4"/>
    </row>
    <row r="904" spans="1:8" x14ac:dyDescent="0.3">
      <c r="A904" s="3">
        <v>11</v>
      </c>
      <c r="B904" s="3" t="s">
        <v>1067</v>
      </c>
      <c r="C904" s="4" t="s">
        <v>1065</v>
      </c>
      <c r="D904" s="29">
        <v>5800</v>
      </c>
      <c r="E904" s="3" t="s">
        <v>324</v>
      </c>
      <c r="F904" s="4"/>
    </row>
    <row r="905" spans="1:8" x14ac:dyDescent="0.3">
      <c r="A905" s="3">
        <v>12</v>
      </c>
      <c r="B905" s="3" t="s">
        <v>1068</v>
      </c>
      <c r="C905" s="4" t="s">
        <v>1069</v>
      </c>
      <c r="D905" s="29" t="s">
        <v>1070</v>
      </c>
      <c r="E905" s="3" t="s">
        <v>324</v>
      </c>
      <c r="F905" s="4"/>
    </row>
    <row r="906" spans="1:8" x14ac:dyDescent="0.3">
      <c r="A906" s="3">
        <v>13</v>
      </c>
      <c r="B906" s="3" t="s">
        <v>1071</v>
      </c>
      <c r="C906" s="4" t="s">
        <v>1069</v>
      </c>
      <c r="D906" s="29" t="s">
        <v>1070</v>
      </c>
      <c r="E906" s="3" t="s">
        <v>324</v>
      </c>
      <c r="F906" s="4"/>
    </row>
    <row r="907" spans="1:8" x14ac:dyDescent="0.3">
      <c r="A907" s="3">
        <v>14</v>
      </c>
      <c r="B907" s="3" t="s">
        <v>1072</v>
      </c>
      <c r="C907" s="4" t="s">
        <v>1063</v>
      </c>
      <c r="D907" s="29">
        <v>5800</v>
      </c>
      <c r="E907" s="3" t="s">
        <v>324</v>
      </c>
      <c r="F907" s="4"/>
    </row>
    <row r="908" spans="1:8" x14ac:dyDescent="0.3">
      <c r="A908" s="3"/>
      <c r="B908" s="3"/>
      <c r="C908" s="4"/>
      <c r="D908" s="29"/>
      <c r="E908" s="3"/>
      <c r="F908" s="4"/>
    </row>
    <row r="909" spans="1:8" x14ac:dyDescent="0.3">
      <c r="A909" s="3"/>
      <c r="B909" s="3"/>
      <c r="C909" s="4"/>
      <c r="D909" s="29"/>
      <c r="E909" s="3"/>
      <c r="F909" s="4"/>
    </row>
    <row r="910" spans="1:8" x14ac:dyDescent="0.3">
      <c r="A910" s="3"/>
      <c r="B910" s="3"/>
      <c r="C910" s="4"/>
      <c r="D910" s="3"/>
      <c r="E910" s="3"/>
      <c r="F910" s="4"/>
    </row>
    <row r="911" spans="1:8" s="26" customFormat="1" ht="22.5" x14ac:dyDescent="0.35">
      <c r="A911" s="554" t="s">
        <v>1011</v>
      </c>
      <c r="B911" s="554"/>
      <c r="C911" s="554"/>
      <c r="D911" s="554"/>
      <c r="E911" s="554"/>
      <c r="F911" s="554"/>
    </row>
    <row r="912" spans="1:8" s="26" customFormat="1" x14ac:dyDescent="0.3">
      <c r="A912" s="28" t="s">
        <v>317</v>
      </c>
      <c r="B912" s="28" t="s">
        <v>318</v>
      </c>
      <c r="C912" s="28" t="s">
        <v>319</v>
      </c>
      <c r="D912" s="28" t="s">
        <v>320</v>
      </c>
      <c r="E912" s="28" t="s">
        <v>321</v>
      </c>
      <c r="F912" s="28" t="s">
        <v>73</v>
      </c>
    </row>
    <row r="913" spans="1:8" x14ac:dyDescent="0.3">
      <c r="A913" s="3">
        <v>15</v>
      </c>
      <c r="B913" s="3" t="s">
        <v>1073</v>
      </c>
      <c r="C913" s="4" t="s">
        <v>1074</v>
      </c>
      <c r="D913" s="29">
        <v>9900</v>
      </c>
      <c r="E913" s="3" t="s">
        <v>324</v>
      </c>
      <c r="F913" s="4"/>
    </row>
    <row r="914" spans="1:8" x14ac:dyDescent="0.3">
      <c r="A914" s="3"/>
      <c r="B914" s="3"/>
      <c r="C914" s="4" t="s">
        <v>1075</v>
      </c>
      <c r="D914" s="3"/>
      <c r="E914" s="3"/>
      <c r="F914" s="4"/>
    </row>
    <row r="915" spans="1:8" x14ac:dyDescent="0.3">
      <c r="A915" s="3">
        <v>16</v>
      </c>
      <c r="B915" s="3" t="s">
        <v>1076</v>
      </c>
      <c r="C915" s="4" t="s">
        <v>1077</v>
      </c>
      <c r="D915" s="29">
        <v>3400</v>
      </c>
      <c r="E915" s="3" t="s">
        <v>324</v>
      </c>
      <c r="F915" s="4"/>
    </row>
    <row r="916" spans="1:8" x14ac:dyDescent="0.3">
      <c r="A916" s="3">
        <v>17</v>
      </c>
      <c r="B916" s="3" t="s">
        <v>1078</v>
      </c>
      <c r="C916" s="4" t="s">
        <v>1079</v>
      </c>
      <c r="D916" s="29">
        <v>4950</v>
      </c>
      <c r="E916" s="3" t="s">
        <v>324</v>
      </c>
      <c r="F916" s="4"/>
      <c r="H916" s="30">
        <f>SUM(D913:D920)</f>
        <v>38050</v>
      </c>
    </row>
    <row r="917" spans="1:8" x14ac:dyDescent="0.3">
      <c r="A917" s="3">
        <v>18</v>
      </c>
      <c r="B917" s="3" t="s">
        <v>1080</v>
      </c>
      <c r="C917" s="4" t="s">
        <v>1079</v>
      </c>
      <c r="D917" s="29">
        <v>4950</v>
      </c>
      <c r="E917" s="3" t="s">
        <v>324</v>
      </c>
      <c r="F917" s="4"/>
      <c r="H917" s="30">
        <f>SUM(D927:D940)</f>
        <v>145410</v>
      </c>
    </row>
    <row r="918" spans="1:8" x14ac:dyDescent="0.3">
      <c r="A918" s="3">
        <v>19</v>
      </c>
      <c r="B918" s="3" t="s">
        <v>1081</v>
      </c>
      <c r="C918" s="4" t="s">
        <v>1079</v>
      </c>
      <c r="D918" s="29">
        <v>4950</v>
      </c>
      <c r="E918" s="3" t="s">
        <v>324</v>
      </c>
      <c r="F918" s="4"/>
    </row>
    <row r="919" spans="1:8" x14ac:dyDescent="0.3">
      <c r="A919" s="3">
        <v>20</v>
      </c>
      <c r="B919" s="3" t="s">
        <v>1082</v>
      </c>
      <c r="C919" s="4" t="s">
        <v>1079</v>
      </c>
      <c r="D919" s="29">
        <v>4950</v>
      </c>
      <c r="E919" s="3" t="s">
        <v>324</v>
      </c>
      <c r="F919" s="4"/>
    </row>
    <row r="920" spans="1:8" x14ac:dyDescent="0.3">
      <c r="A920" s="3">
        <v>21</v>
      </c>
      <c r="B920" s="3" t="s">
        <v>1083</v>
      </c>
      <c r="C920" s="4" t="s">
        <v>1079</v>
      </c>
      <c r="D920" s="29">
        <v>4950</v>
      </c>
      <c r="E920" s="3" t="s">
        <v>324</v>
      </c>
      <c r="F920" s="4"/>
    </row>
    <row r="921" spans="1:8" x14ac:dyDescent="0.3">
      <c r="A921" s="3">
        <v>22</v>
      </c>
      <c r="B921" s="3" t="s">
        <v>1084</v>
      </c>
      <c r="C921" s="4" t="s">
        <v>1085</v>
      </c>
      <c r="D921" s="3" t="s">
        <v>1070</v>
      </c>
      <c r="E921" s="3" t="s">
        <v>324</v>
      </c>
      <c r="F921" s="4"/>
    </row>
    <row r="922" spans="1:8" x14ac:dyDescent="0.3">
      <c r="A922" s="3"/>
      <c r="B922" s="3"/>
      <c r="C922" s="4" t="s">
        <v>1086</v>
      </c>
      <c r="D922" s="3"/>
      <c r="E922" s="3"/>
      <c r="F922" s="4"/>
    </row>
    <row r="923" spans="1:8" x14ac:dyDescent="0.3">
      <c r="A923" s="3">
        <v>23</v>
      </c>
      <c r="B923" s="3" t="s">
        <v>1087</v>
      </c>
      <c r="C923" s="4" t="s">
        <v>1085</v>
      </c>
      <c r="D923" s="3" t="s">
        <v>1070</v>
      </c>
      <c r="E923" s="3" t="s">
        <v>324</v>
      </c>
      <c r="F923" s="4"/>
    </row>
    <row r="924" spans="1:8" x14ac:dyDescent="0.3">
      <c r="A924" s="3"/>
      <c r="B924" s="3"/>
      <c r="C924" s="4" t="s">
        <v>1086</v>
      </c>
      <c r="D924" s="3"/>
      <c r="E924" s="3"/>
      <c r="F924" s="4"/>
    </row>
    <row r="925" spans="1:8" x14ac:dyDescent="0.3">
      <c r="A925" s="3">
        <v>24</v>
      </c>
      <c r="B925" s="3" t="s">
        <v>1088</v>
      </c>
      <c r="C925" s="4" t="s">
        <v>1085</v>
      </c>
      <c r="D925" s="3" t="s">
        <v>1070</v>
      </c>
      <c r="E925" s="3" t="s">
        <v>324</v>
      </c>
      <c r="F925" s="4"/>
    </row>
    <row r="926" spans="1:8" x14ac:dyDescent="0.3">
      <c r="A926" s="3"/>
      <c r="B926" s="3"/>
      <c r="C926" s="4" t="s">
        <v>1086</v>
      </c>
      <c r="D926" s="3"/>
      <c r="E926" s="3"/>
      <c r="F926" s="4"/>
    </row>
    <row r="927" spans="1:8" x14ac:dyDescent="0.3">
      <c r="A927" s="3">
        <v>25</v>
      </c>
      <c r="B927" s="3" t="s">
        <v>1089</v>
      </c>
      <c r="C927" s="4" t="s">
        <v>1090</v>
      </c>
      <c r="D927" s="29">
        <v>13500</v>
      </c>
      <c r="E927" s="3" t="s">
        <v>324</v>
      </c>
      <c r="F927" s="4"/>
    </row>
    <row r="928" spans="1:8" x14ac:dyDescent="0.3">
      <c r="A928" s="3">
        <v>26</v>
      </c>
      <c r="B928" s="3" t="s">
        <v>1091</v>
      </c>
      <c r="C928" s="4" t="s">
        <v>1092</v>
      </c>
      <c r="D928" s="29">
        <v>59300</v>
      </c>
      <c r="E928" s="3" t="s">
        <v>324</v>
      </c>
      <c r="F928" s="4"/>
    </row>
    <row r="929" spans="1:6" x14ac:dyDescent="0.3">
      <c r="A929" s="3"/>
      <c r="B929" s="3"/>
      <c r="C929" s="4" t="s">
        <v>1093</v>
      </c>
      <c r="D929" s="29"/>
      <c r="E929" s="3"/>
      <c r="F929" s="4"/>
    </row>
    <row r="930" spans="1:6" x14ac:dyDescent="0.3">
      <c r="A930" s="3"/>
      <c r="B930" s="3"/>
      <c r="C930" s="4" t="s">
        <v>1094</v>
      </c>
      <c r="D930" s="3"/>
      <c r="E930" s="3"/>
      <c r="F930" s="4"/>
    </row>
    <row r="931" spans="1:6" x14ac:dyDescent="0.3">
      <c r="A931" s="3"/>
      <c r="B931" s="3"/>
      <c r="C931" s="4" t="s">
        <v>1095</v>
      </c>
      <c r="D931" s="3"/>
      <c r="E931" s="3"/>
      <c r="F931" s="4"/>
    </row>
    <row r="932" spans="1:6" x14ac:dyDescent="0.3">
      <c r="A932" s="3">
        <v>27</v>
      </c>
      <c r="B932" s="3" t="s">
        <v>1096</v>
      </c>
      <c r="C932" s="4" t="s">
        <v>1097</v>
      </c>
      <c r="D932" s="29">
        <v>5600</v>
      </c>
      <c r="E932" s="3" t="s">
        <v>324</v>
      </c>
      <c r="F932" s="4"/>
    </row>
    <row r="933" spans="1:6" x14ac:dyDescent="0.3">
      <c r="A933" s="3">
        <v>28</v>
      </c>
      <c r="B933" s="3" t="s">
        <v>1098</v>
      </c>
      <c r="C933" s="4" t="s">
        <v>1097</v>
      </c>
      <c r="D933" s="29">
        <v>5600</v>
      </c>
      <c r="E933" s="3" t="s">
        <v>324</v>
      </c>
      <c r="F933" s="4"/>
    </row>
    <row r="934" spans="1:6" x14ac:dyDescent="0.3">
      <c r="A934" s="3">
        <v>29</v>
      </c>
      <c r="B934" s="3" t="s">
        <v>1099</v>
      </c>
      <c r="C934" s="4" t="s">
        <v>1100</v>
      </c>
      <c r="D934" s="29">
        <v>18500</v>
      </c>
      <c r="E934" s="3" t="s">
        <v>324</v>
      </c>
      <c r="F934" s="4"/>
    </row>
    <row r="935" spans="1:6" x14ac:dyDescent="0.3">
      <c r="A935" s="3"/>
      <c r="B935" s="3"/>
      <c r="C935" s="4" t="s">
        <v>1101</v>
      </c>
      <c r="D935" s="3"/>
      <c r="E935" s="3"/>
      <c r="F935" s="4"/>
    </row>
    <row r="936" spans="1:6" x14ac:dyDescent="0.3">
      <c r="A936" s="3"/>
      <c r="B936" s="3"/>
      <c r="C936" s="4" t="s">
        <v>1102</v>
      </c>
      <c r="D936" s="3"/>
      <c r="E936" s="3"/>
      <c r="F936" s="4"/>
    </row>
    <row r="937" spans="1:6" x14ac:dyDescent="0.3">
      <c r="A937" s="3">
        <v>30</v>
      </c>
      <c r="B937" s="3" t="s">
        <v>1103</v>
      </c>
      <c r="C937" s="4" t="s">
        <v>1104</v>
      </c>
      <c r="D937" s="29">
        <v>13000</v>
      </c>
      <c r="E937" s="3" t="s">
        <v>324</v>
      </c>
      <c r="F937" s="4"/>
    </row>
    <row r="938" spans="1:6" x14ac:dyDescent="0.3">
      <c r="A938" s="3">
        <v>31</v>
      </c>
      <c r="B938" s="3" t="s">
        <v>1105</v>
      </c>
      <c r="C938" s="4" t="s">
        <v>1106</v>
      </c>
      <c r="D938" s="29">
        <v>28990</v>
      </c>
      <c r="E938" s="3" t="s">
        <v>324</v>
      </c>
      <c r="F938" s="4"/>
    </row>
    <row r="939" spans="1:6" x14ac:dyDescent="0.3">
      <c r="A939" s="3"/>
      <c r="B939" s="3"/>
      <c r="C939" s="4" t="s">
        <v>1107</v>
      </c>
      <c r="D939" s="29"/>
      <c r="E939" s="3"/>
      <c r="F939" s="4"/>
    </row>
    <row r="940" spans="1:6" x14ac:dyDescent="0.3">
      <c r="A940" s="3">
        <v>32</v>
      </c>
      <c r="B940" s="3" t="s">
        <v>1108</v>
      </c>
      <c r="C940" s="4" t="s">
        <v>1109</v>
      </c>
      <c r="D940" s="29">
        <v>920</v>
      </c>
      <c r="E940" s="3" t="s">
        <v>324</v>
      </c>
      <c r="F940" s="4"/>
    </row>
    <row r="941" spans="1:6" x14ac:dyDescent="0.3">
      <c r="A941" s="3"/>
      <c r="B941" s="3"/>
      <c r="C941" s="4" t="s">
        <v>1110</v>
      </c>
      <c r="D941" s="29"/>
      <c r="E941" s="3"/>
      <c r="F941" s="4"/>
    </row>
    <row r="942" spans="1:6" x14ac:dyDescent="0.3">
      <c r="A942" s="3"/>
      <c r="B942" s="3"/>
      <c r="C942" s="4"/>
      <c r="D942" s="29"/>
      <c r="E942" s="3"/>
      <c r="F942" s="4"/>
    </row>
    <row r="943" spans="1:6" x14ac:dyDescent="0.3">
      <c r="A943" s="3"/>
      <c r="B943" s="3"/>
      <c r="C943" s="4"/>
      <c r="D943" s="29"/>
      <c r="E943" s="3"/>
      <c r="F943" s="4"/>
    </row>
    <row r="944" spans="1:6" x14ac:dyDescent="0.3">
      <c r="A944" s="3"/>
      <c r="B944" s="3"/>
      <c r="C944" s="4"/>
      <c r="D944" s="29"/>
      <c r="E944" s="3"/>
      <c r="F944" s="4"/>
    </row>
    <row r="945" spans="1:8" x14ac:dyDescent="0.3">
      <c r="A945" s="3"/>
      <c r="B945" s="3"/>
      <c r="C945" s="4"/>
      <c r="D945" s="29"/>
      <c r="E945" s="3"/>
      <c r="F945" s="4"/>
    </row>
    <row r="946" spans="1:8" s="26" customFormat="1" ht="22.5" x14ac:dyDescent="0.35">
      <c r="A946" s="554" t="s">
        <v>1011</v>
      </c>
      <c r="B946" s="554"/>
      <c r="C946" s="554"/>
      <c r="D946" s="554"/>
      <c r="E946" s="554"/>
      <c r="F946" s="554"/>
    </row>
    <row r="947" spans="1:8" s="26" customFormat="1" x14ac:dyDescent="0.3">
      <c r="A947" s="28" t="s">
        <v>317</v>
      </c>
      <c r="B947" s="28" t="s">
        <v>318</v>
      </c>
      <c r="C947" s="28" t="s">
        <v>319</v>
      </c>
      <c r="D947" s="28" t="s">
        <v>320</v>
      </c>
      <c r="E947" s="28" t="s">
        <v>321</v>
      </c>
      <c r="F947" s="28" t="s">
        <v>73</v>
      </c>
    </row>
    <row r="948" spans="1:8" x14ac:dyDescent="0.3">
      <c r="A948" s="3">
        <v>33</v>
      </c>
      <c r="B948" s="3" t="s">
        <v>1111</v>
      </c>
      <c r="C948" s="4" t="s">
        <v>1109</v>
      </c>
      <c r="D948" s="29">
        <v>920</v>
      </c>
      <c r="E948" s="3" t="s">
        <v>324</v>
      </c>
      <c r="F948" s="4"/>
    </row>
    <row r="949" spans="1:8" x14ac:dyDescent="0.3">
      <c r="A949" s="3"/>
      <c r="B949" s="3"/>
      <c r="C949" s="4" t="s">
        <v>1110</v>
      </c>
      <c r="D949" s="29"/>
      <c r="E949" s="3"/>
      <c r="F949" s="4"/>
    </row>
    <row r="950" spans="1:8" x14ac:dyDescent="0.3">
      <c r="A950" s="3">
        <v>34</v>
      </c>
      <c r="B950" s="3" t="s">
        <v>1112</v>
      </c>
      <c r="C950" s="4" t="s">
        <v>1109</v>
      </c>
      <c r="D950" s="29">
        <v>920</v>
      </c>
      <c r="E950" s="3" t="s">
        <v>324</v>
      </c>
      <c r="F950" s="4"/>
    </row>
    <row r="951" spans="1:8" x14ac:dyDescent="0.3">
      <c r="A951" s="3"/>
      <c r="B951" s="3"/>
      <c r="C951" s="4" t="s">
        <v>1110</v>
      </c>
      <c r="D951" s="29"/>
      <c r="E951" s="3"/>
      <c r="F951" s="4"/>
    </row>
    <row r="952" spans="1:8" x14ac:dyDescent="0.3">
      <c r="A952" s="3">
        <v>35</v>
      </c>
      <c r="B952" s="3" t="s">
        <v>1113</v>
      </c>
      <c r="C952" s="4" t="s">
        <v>1109</v>
      </c>
      <c r="D952" s="29">
        <v>920</v>
      </c>
      <c r="E952" s="3" t="s">
        <v>324</v>
      </c>
      <c r="F952" s="4"/>
    </row>
    <row r="953" spans="1:8" x14ac:dyDescent="0.3">
      <c r="A953" s="3"/>
      <c r="B953" s="3"/>
      <c r="C953" s="4" t="s">
        <v>1110</v>
      </c>
      <c r="D953" s="29"/>
      <c r="E953" s="3"/>
      <c r="F953" s="4"/>
    </row>
    <row r="954" spans="1:8" x14ac:dyDescent="0.3">
      <c r="A954" s="3">
        <v>36</v>
      </c>
      <c r="B954" s="3" t="s">
        <v>1114</v>
      </c>
      <c r="C954" s="4" t="s">
        <v>1109</v>
      </c>
      <c r="D954" s="29">
        <v>920</v>
      </c>
      <c r="E954" s="3" t="s">
        <v>324</v>
      </c>
      <c r="F954" s="4"/>
      <c r="H954" s="30">
        <f>SUM(D948:D962)</f>
        <v>21080</v>
      </c>
    </row>
    <row r="955" spans="1:8" x14ac:dyDescent="0.3">
      <c r="A955" s="3"/>
      <c r="B955" s="3"/>
      <c r="C955" s="4" t="s">
        <v>1110</v>
      </c>
      <c r="D955" s="29"/>
      <c r="E955" s="3"/>
      <c r="F955" s="4"/>
    </row>
    <row r="956" spans="1:8" x14ac:dyDescent="0.3">
      <c r="A956" s="3">
        <v>37</v>
      </c>
      <c r="B956" s="3" t="s">
        <v>1115</v>
      </c>
      <c r="C956" s="4" t="s">
        <v>1109</v>
      </c>
      <c r="D956" s="31">
        <v>920</v>
      </c>
      <c r="E956" s="3" t="s">
        <v>324</v>
      </c>
      <c r="F956" s="4"/>
    </row>
    <row r="957" spans="1:8" x14ac:dyDescent="0.3">
      <c r="A957" s="3"/>
      <c r="B957" s="3"/>
      <c r="C957" s="4" t="s">
        <v>1110</v>
      </c>
      <c r="D957" s="3"/>
      <c r="E957" s="3"/>
      <c r="F957" s="4"/>
    </row>
    <row r="958" spans="1:8" x14ac:dyDescent="0.3">
      <c r="A958" s="3">
        <v>38</v>
      </c>
      <c r="B958" s="3" t="s">
        <v>1116</v>
      </c>
      <c r="C958" s="4" t="s">
        <v>1117</v>
      </c>
      <c r="D958" s="29">
        <v>3980</v>
      </c>
      <c r="E958" s="3" t="s">
        <v>324</v>
      </c>
      <c r="F958" s="4"/>
    </row>
    <row r="959" spans="1:8" x14ac:dyDescent="0.3">
      <c r="A959" s="3"/>
      <c r="B959" s="3"/>
      <c r="C959" s="4" t="s">
        <v>1118</v>
      </c>
      <c r="D959" s="3"/>
      <c r="E959" s="3"/>
      <c r="F959" s="4"/>
    </row>
    <row r="960" spans="1:8" x14ac:dyDescent="0.3">
      <c r="A960" s="3">
        <v>39</v>
      </c>
      <c r="B960" s="3" t="s">
        <v>1119</v>
      </c>
      <c r="C960" s="4" t="s">
        <v>1120</v>
      </c>
      <c r="D960" s="29">
        <v>5900</v>
      </c>
      <c r="E960" s="3" t="s">
        <v>324</v>
      </c>
      <c r="F960" s="4"/>
    </row>
    <row r="961" spans="1:8" x14ac:dyDescent="0.3">
      <c r="A961" s="3"/>
      <c r="B961" s="3"/>
      <c r="C961" s="4" t="s">
        <v>1121</v>
      </c>
      <c r="D961" s="3"/>
      <c r="E961" s="3"/>
      <c r="F961" s="4"/>
    </row>
    <row r="962" spans="1:8" x14ac:dyDescent="0.3">
      <c r="A962" s="3">
        <v>40</v>
      </c>
      <c r="B962" s="3" t="s">
        <v>1122</v>
      </c>
      <c r="C962" s="4" t="s">
        <v>1123</v>
      </c>
      <c r="D962" s="29">
        <v>6600</v>
      </c>
      <c r="E962" s="3" t="s">
        <v>324</v>
      </c>
      <c r="F962" s="4"/>
    </row>
    <row r="963" spans="1:8" x14ac:dyDescent="0.3">
      <c r="A963" s="3"/>
      <c r="B963" s="3"/>
      <c r="C963" s="4"/>
      <c r="D963" s="29"/>
      <c r="E963" s="3"/>
      <c r="F963" s="4"/>
    </row>
    <row r="964" spans="1:8" x14ac:dyDescent="0.3">
      <c r="A964" s="3"/>
      <c r="B964" s="3"/>
      <c r="C964" s="4"/>
      <c r="D964" s="29"/>
      <c r="E964" s="3"/>
      <c r="F964" s="4"/>
    </row>
    <row r="965" spans="1:8" x14ac:dyDescent="0.3">
      <c r="A965" s="3"/>
      <c r="B965" s="3"/>
      <c r="C965" s="4"/>
      <c r="D965" s="29"/>
      <c r="E965" s="3"/>
      <c r="F965" s="4"/>
    </row>
    <row r="966" spans="1:8" x14ac:dyDescent="0.3">
      <c r="A966" s="3"/>
      <c r="B966" s="3"/>
      <c r="C966" s="4"/>
      <c r="D966" s="29"/>
      <c r="E966" s="3"/>
      <c r="F966" s="4"/>
    </row>
    <row r="967" spans="1:8" x14ac:dyDescent="0.3">
      <c r="A967" s="3"/>
      <c r="B967" s="3"/>
      <c r="C967" s="4"/>
      <c r="D967" s="29"/>
      <c r="E967" s="3"/>
      <c r="F967" s="4"/>
    </row>
    <row r="968" spans="1:8" x14ac:dyDescent="0.3">
      <c r="A968" s="3"/>
      <c r="B968" s="3"/>
      <c r="C968" s="4"/>
      <c r="D968" s="29"/>
      <c r="E968" s="3"/>
      <c r="F968" s="4"/>
    </row>
    <row r="969" spans="1:8" s="26" customFormat="1" ht="20.25" thickBot="1" x14ac:dyDescent="0.35">
      <c r="A969" s="556" t="s">
        <v>1010</v>
      </c>
      <c r="B969" s="556"/>
      <c r="C969" s="26" t="s">
        <v>1124</v>
      </c>
      <c r="D969" s="32">
        <v>431890</v>
      </c>
      <c r="E969" s="33"/>
      <c r="H969" s="34"/>
    </row>
    <row r="970" spans="1:8" ht="20.25" thickTop="1" x14ac:dyDescent="0.3"/>
    <row r="981" spans="1:6" ht="22.5" x14ac:dyDescent="0.35">
      <c r="A981" s="554" t="s">
        <v>1125</v>
      </c>
      <c r="B981" s="554"/>
      <c r="C981" s="554"/>
      <c r="D981" s="554"/>
      <c r="E981" s="554"/>
      <c r="F981" s="554"/>
    </row>
    <row r="982" spans="1:6" x14ac:dyDescent="0.3">
      <c r="A982" s="28" t="s">
        <v>317</v>
      </c>
      <c r="B982" s="28" t="s">
        <v>318</v>
      </c>
      <c r="C982" s="28" t="s">
        <v>319</v>
      </c>
      <c r="D982" s="28" t="s">
        <v>320</v>
      </c>
      <c r="E982" s="28" t="s">
        <v>321</v>
      </c>
      <c r="F982" s="28" t="s">
        <v>73</v>
      </c>
    </row>
    <row r="983" spans="1:6" x14ac:dyDescent="0.3">
      <c r="A983" s="3">
        <v>1</v>
      </c>
      <c r="B983" s="3" t="s">
        <v>1126</v>
      </c>
      <c r="C983" s="35" t="s">
        <v>1127</v>
      </c>
      <c r="D983" s="36">
        <v>5900</v>
      </c>
      <c r="E983" s="3" t="s">
        <v>324</v>
      </c>
      <c r="F983" s="3" t="s">
        <v>1128</v>
      </c>
    </row>
    <row r="984" spans="1:6" x14ac:dyDescent="0.3">
      <c r="A984" s="3">
        <v>2</v>
      </c>
      <c r="B984" s="3" t="s">
        <v>1129</v>
      </c>
      <c r="C984" s="35" t="s">
        <v>1127</v>
      </c>
      <c r="D984" s="36">
        <v>5900</v>
      </c>
      <c r="E984" s="3" t="s">
        <v>324</v>
      </c>
      <c r="F984" s="3" t="s">
        <v>1128</v>
      </c>
    </row>
    <row r="985" spans="1:6" x14ac:dyDescent="0.3">
      <c r="A985" s="3">
        <v>3</v>
      </c>
      <c r="B985" s="3" t="s">
        <v>1130</v>
      </c>
      <c r="C985" s="35" t="s">
        <v>1131</v>
      </c>
      <c r="D985" s="36">
        <v>5900</v>
      </c>
      <c r="E985" s="3" t="s">
        <v>324</v>
      </c>
      <c r="F985" s="3" t="s">
        <v>1128</v>
      </c>
    </row>
    <row r="986" spans="1:6" x14ac:dyDescent="0.3">
      <c r="A986" s="3"/>
      <c r="B986" s="3"/>
      <c r="C986" s="4"/>
      <c r="D986" s="3"/>
      <c r="E986" s="3"/>
      <c r="F986" s="4"/>
    </row>
    <row r="987" spans="1:6" x14ac:dyDescent="0.3">
      <c r="A987" s="3">
        <v>4</v>
      </c>
      <c r="B987" s="3" t="s">
        <v>1132</v>
      </c>
      <c r="C987" s="35" t="s">
        <v>1133</v>
      </c>
      <c r="D987" s="37">
        <v>36000</v>
      </c>
      <c r="E987" s="3" t="s">
        <v>324</v>
      </c>
      <c r="F987" s="3" t="s">
        <v>1128</v>
      </c>
    </row>
    <row r="988" spans="1:6" x14ac:dyDescent="0.3">
      <c r="A988" s="3"/>
      <c r="B988" s="3"/>
      <c r="C988" s="35" t="s">
        <v>1134</v>
      </c>
      <c r="D988" s="3"/>
      <c r="E988" s="3"/>
      <c r="F988" s="4"/>
    </row>
    <row r="989" spans="1:6" x14ac:dyDescent="0.3">
      <c r="A989" s="3"/>
      <c r="B989" s="3"/>
      <c r="C989" s="35" t="s">
        <v>1135</v>
      </c>
      <c r="D989" s="3"/>
      <c r="E989" s="3"/>
      <c r="F989" s="4"/>
    </row>
    <row r="990" spans="1:6" x14ac:dyDescent="0.3">
      <c r="A990" s="3"/>
      <c r="B990" s="3"/>
      <c r="C990" s="35" t="s">
        <v>1136</v>
      </c>
      <c r="D990" s="3"/>
      <c r="E990" s="3"/>
      <c r="F990" s="4"/>
    </row>
    <row r="991" spans="1:6" x14ac:dyDescent="0.3">
      <c r="A991" s="3"/>
      <c r="B991" s="3"/>
      <c r="C991" s="35" t="s">
        <v>1137</v>
      </c>
      <c r="D991" s="3"/>
      <c r="E991" s="3"/>
      <c r="F991" s="4"/>
    </row>
    <row r="992" spans="1:6" x14ac:dyDescent="0.3">
      <c r="A992" s="3"/>
      <c r="B992" s="3"/>
      <c r="C992" s="35" t="s">
        <v>1138</v>
      </c>
      <c r="D992" s="3"/>
      <c r="E992" s="3"/>
      <c r="F992" s="4"/>
    </row>
    <row r="993" spans="1:6" x14ac:dyDescent="0.3">
      <c r="A993" s="3"/>
      <c r="B993" s="3"/>
      <c r="C993" s="35" t="s">
        <v>1139</v>
      </c>
      <c r="D993" s="3"/>
      <c r="E993" s="3"/>
      <c r="F993" s="4"/>
    </row>
    <row r="994" spans="1:6" x14ac:dyDescent="0.3">
      <c r="A994" s="3"/>
      <c r="B994" s="3"/>
      <c r="C994" s="35" t="s">
        <v>1140</v>
      </c>
      <c r="D994" s="29"/>
      <c r="E994" s="3"/>
      <c r="F994" s="4"/>
    </row>
    <row r="995" spans="1:6" x14ac:dyDescent="0.3">
      <c r="A995" s="3"/>
      <c r="B995" s="3"/>
      <c r="C995" s="35" t="s">
        <v>1141</v>
      </c>
      <c r="D995" s="3"/>
      <c r="E995" s="3"/>
      <c r="F995" s="4"/>
    </row>
    <row r="996" spans="1:6" x14ac:dyDescent="0.3">
      <c r="A996" s="3"/>
      <c r="B996" s="3"/>
      <c r="C996" s="35" t="s">
        <v>1142</v>
      </c>
      <c r="D996" s="3"/>
      <c r="E996" s="3"/>
      <c r="F996" s="4"/>
    </row>
    <row r="997" spans="1:6" x14ac:dyDescent="0.3">
      <c r="A997" s="3"/>
      <c r="B997" s="3"/>
      <c r="C997" s="35" t="s">
        <v>1143</v>
      </c>
      <c r="D997" s="3"/>
      <c r="E997" s="3"/>
      <c r="F997" s="4"/>
    </row>
    <row r="998" spans="1:6" x14ac:dyDescent="0.3">
      <c r="A998" s="3"/>
      <c r="B998" s="3"/>
      <c r="C998" s="35" t="s">
        <v>1144</v>
      </c>
      <c r="D998" s="3"/>
      <c r="E998" s="3"/>
      <c r="F998" s="4"/>
    </row>
    <row r="999" spans="1:6" x14ac:dyDescent="0.3">
      <c r="A999" s="3"/>
      <c r="B999" s="3"/>
      <c r="C999" s="35" t="s">
        <v>1145</v>
      </c>
      <c r="D999" s="3"/>
      <c r="E999" s="3"/>
      <c r="F999" s="4"/>
    </row>
    <row r="1000" spans="1:6" x14ac:dyDescent="0.3">
      <c r="A1000" s="3"/>
      <c r="B1000" s="3"/>
      <c r="C1000" s="35" t="s">
        <v>1146</v>
      </c>
      <c r="D1000" s="3"/>
      <c r="E1000" s="3"/>
      <c r="F1000" s="4"/>
    </row>
    <row r="1001" spans="1:6" x14ac:dyDescent="0.3">
      <c r="A1001" s="3"/>
      <c r="B1001" s="3"/>
      <c r="C1001" s="35" t="s">
        <v>1147</v>
      </c>
      <c r="D1001" s="3"/>
      <c r="E1001" s="3"/>
      <c r="F1001" s="4"/>
    </row>
    <row r="1002" spans="1:6" x14ac:dyDescent="0.3">
      <c r="A1002" s="3"/>
      <c r="B1002" s="3"/>
      <c r="C1002" s="35" t="s">
        <v>1148</v>
      </c>
      <c r="D1002" s="3"/>
      <c r="E1002" s="3"/>
      <c r="F1002" s="4"/>
    </row>
    <row r="1003" spans="1:6" x14ac:dyDescent="0.3">
      <c r="A1003" s="3"/>
      <c r="B1003" s="3"/>
      <c r="C1003" s="35" t="s">
        <v>1149</v>
      </c>
      <c r="D1003" s="3"/>
      <c r="E1003" s="3"/>
      <c r="F1003" s="4"/>
    </row>
    <row r="1004" spans="1:6" x14ac:dyDescent="0.3">
      <c r="A1004" s="3"/>
      <c r="B1004" s="3"/>
      <c r="C1004" s="35" t="s">
        <v>1150</v>
      </c>
      <c r="D1004" s="3"/>
      <c r="E1004" s="3"/>
      <c r="F1004" s="4"/>
    </row>
    <row r="1005" spans="1:6" x14ac:dyDescent="0.3">
      <c r="A1005" s="3"/>
      <c r="B1005" s="3"/>
      <c r="C1005" s="35" t="s">
        <v>1151</v>
      </c>
      <c r="D1005" s="3"/>
      <c r="E1005" s="3"/>
      <c r="F1005" s="4"/>
    </row>
    <row r="1006" spans="1:6" x14ac:dyDescent="0.3">
      <c r="A1006" s="3"/>
      <c r="B1006" s="3"/>
      <c r="C1006" s="4" t="s">
        <v>1152</v>
      </c>
      <c r="D1006" s="3"/>
      <c r="E1006" s="3"/>
      <c r="F1006" s="4"/>
    </row>
    <row r="1007" spans="1:6" x14ac:dyDescent="0.3">
      <c r="A1007" s="3"/>
      <c r="B1007" s="3"/>
      <c r="C1007" s="4"/>
      <c r="D1007" s="3"/>
      <c r="E1007" s="3"/>
      <c r="F1007" s="4"/>
    </row>
    <row r="1008" spans="1:6" x14ac:dyDescent="0.3">
      <c r="A1008" s="3">
        <v>5</v>
      </c>
      <c r="B1008" s="3" t="s">
        <v>1153</v>
      </c>
      <c r="C1008" s="35" t="s">
        <v>1154</v>
      </c>
      <c r="D1008" s="38">
        <v>18000</v>
      </c>
      <c r="E1008" s="3" t="s">
        <v>324</v>
      </c>
      <c r="F1008" s="3" t="s">
        <v>1128</v>
      </c>
    </row>
    <row r="1009" spans="1:8" x14ac:dyDescent="0.3">
      <c r="A1009" s="3"/>
      <c r="B1009" s="3"/>
      <c r="C1009" s="35" t="s">
        <v>1155</v>
      </c>
      <c r="D1009" s="3"/>
      <c r="E1009" s="3"/>
      <c r="F1009" s="4"/>
    </row>
    <row r="1010" spans="1:8" x14ac:dyDescent="0.3">
      <c r="A1010" s="3"/>
      <c r="B1010" s="3"/>
      <c r="C1010" s="35"/>
      <c r="D1010" s="3"/>
      <c r="E1010" s="3"/>
      <c r="F1010" s="4"/>
    </row>
    <row r="1011" spans="1:8" x14ac:dyDescent="0.3">
      <c r="A1011" s="3">
        <v>6</v>
      </c>
      <c r="B1011" s="3" t="s">
        <v>1156</v>
      </c>
      <c r="C1011" s="35" t="s">
        <v>1154</v>
      </c>
      <c r="D1011" s="38">
        <v>18000</v>
      </c>
      <c r="E1011" s="3" t="s">
        <v>324</v>
      </c>
      <c r="F1011" s="3" t="s">
        <v>1128</v>
      </c>
    </row>
    <row r="1012" spans="1:8" x14ac:dyDescent="0.3">
      <c r="A1012" s="3"/>
      <c r="B1012" s="3"/>
      <c r="C1012" s="35" t="s">
        <v>1155</v>
      </c>
      <c r="D1012" s="3"/>
      <c r="E1012" s="3"/>
      <c r="F1012" s="4"/>
    </row>
    <row r="1013" spans="1:8" x14ac:dyDescent="0.3">
      <c r="A1013" s="3"/>
      <c r="B1013" s="3"/>
      <c r="C1013" s="35"/>
      <c r="D1013" s="3"/>
      <c r="E1013" s="3"/>
      <c r="F1013" s="4"/>
    </row>
    <row r="1014" spans="1:8" x14ac:dyDescent="0.3">
      <c r="A1014" s="3">
        <v>7</v>
      </c>
      <c r="B1014" s="3" t="s">
        <v>1157</v>
      </c>
      <c r="C1014" s="35" t="s">
        <v>1154</v>
      </c>
      <c r="D1014" s="38">
        <v>18000</v>
      </c>
      <c r="E1014" s="3" t="s">
        <v>324</v>
      </c>
      <c r="F1014" s="3" t="s">
        <v>1128</v>
      </c>
    </row>
    <row r="1015" spans="1:8" x14ac:dyDescent="0.3">
      <c r="A1015" s="3"/>
      <c r="B1015" s="3"/>
      <c r="C1015" s="35" t="s">
        <v>1155</v>
      </c>
      <c r="D1015" s="3"/>
      <c r="E1015" s="3"/>
      <c r="F1015" s="4"/>
      <c r="H1015" s="39">
        <f>SUM(D983:D1015)</f>
        <v>107700</v>
      </c>
    </row>
    <row r="1016" spans="1:8" ht="22.5" x14ac:dyDescent="0.35">
      <c r="A1016" s="554" t="s">
        <v>1125</v>
      </c>
      <c r="B1016" s="554"/>
      <c r="C1016" s="554"/>
      <c r="D1016" s="554"/>
      <c r="E1016" s="554"/>
      <c r="F1016" s="554"/>
    </row>
    <row r="1017" spans="1:8" x14ac:dyDescent="0.3">
      <c r="A1017" s="28" t="s">
        <v>317</v>
      </c>
      <c r="B1017" s="28" t="s">
        <v>318</v>
      </c>
      <c r="C1017" s="28" t="s">
        <v>319</v>
      </c>
      <c r="D1017" s="28" t="s">
        <v>320</v>
      </c>
      <c r="E1017" s="28" t="s">
        <v>321</v>
      </c>
      <c r="F1017" s="28" t="s">
        <v>73</v>
      </c>
    </row>
    <row r="1018" spans="1:8" x14ac:dyDescent="0.3">
      <c r="A1018" s="3">
        <v>8</v>
      </c>
      <c r="B1018" s="3" t="s">
        <v>1158</v>
      </c>
      <c r="C1018" s="35" t="s">
        <v>1154</v>
      </c>
      <c r="D1018" s="38">
        <v>18000</v>
      </c>
      <c r="E1018" s="3" t="s">
        <v>324</v>
      </c>
      <c r="F1018" s="3" t="s">
        <v>1128</v>
      </c>
    </row>
    <row r="1019" spans="1:8" x14ac:dyDescent="0.3">
      <c r="A1019" s="3"/>
      <c r="B1019" s="3"/>
      <c r="C1019" s="35" t="s">
        <v>1155</v>
      </c>
      <c r="D1019" s="3"/>
      <c r="E1019" s="3"/>
      <c r="F1019" s="4"/>
    </row>
    <row r="1020" spans="1:8" x14ac:dyDescent="0.3">
      <c r="A1020" s="3"/>
      <c r="B1020" s="3"/>
      <c r="C1020" s="4"/>
      <c r="D1020" s="3"/>
      <c r="E1020" s="3"/>
      <c r="F1020" s="4"/>
    </row>
    <row r="1021" spans="1:8" x14ac:dyDescent="0.3">
      <c r="A1021" s="3">
        <v>9</v>
      </c>
      <c r="B1021" s="3" t="s">
        <v>1159</v>
      </c>
      <c r="C1021" s="35" t="s">
        <v>1154</v>
      </c>
      <c r="D1021" s="38">
        <v>18000</v>
      </c>
      <c r="E1021" s="3" t="s">
        <v>324</v>
      </c>
      <c r="F1021" s="3" t="s">
        <v>1128</v>
      </c>
    </row>
    <row r="1022" spans="1:8" x14ac:dyDescent="0.3">
      <c r="A1022" s="3"/>
      <c r="B1022" s="3"/>
      <c r="C1022" s="35" t="s">
        <v>1155</v>
      </c>
      <c r="D1022" s="3"/>
      <c r="E1022" s="3"/>
      <c r="F1022" s="4"/>
    </row>
    <row r="1023" spans="1:8" x14ac:dyDescent="0.3">
      <c r="A1023" s="3"/>
      <c r="B1023" s="3"/>
      <c r="C1023" s="4"/>
      <c r="D1023" s="3"/>
      <c r="E1023" s="3"/>
      <c r="F1023" s="4"/>
    </row>
    <row r="1024" spans="1:8" x14ac:dyDescent="0.3">
      <c r="A1024" s="3">
        <v>10</v>
      </c>
      <c r="B1024" s="3" t="s">
        <v>1160</v>
      </c>
      <c r="C1024" s="35" t="s">
        <v>1161</v>
      </c>
      <c r="D1024" s="29">
        <v>2500</v>
      </c>
      <c r="E1024" s="3" t="s">
        <v>324</v>
      </c>
      <c r="F1024" s="3" t="s">
        <v>1128</v>
      </c>
    </row>
    <row r="1025" spans="1:6" x14ac:dyDescent="0.3">
      <c r="A1025" s="3"/>
      <c r="B1025" s="3"/>
      <c r="C1025" s="35" t="s">
        <v>1162</v>
      </c>
      <c r="D1025" s="29"/>
      <c r="E1025" s="3"/>
      <c r="F1025" s="4"/>
    </row>
    <row r="1026" spans="1:6" x14ac:dyDescent="0.3">
      <c r="A1026" s="3"/>
      <c r="B1026" s="3"/>
      <c r="C1026" s="40" t="s">
        <v>1163</v>
      </c>
      <c r="D1026" s="29"/>
      <c r="E1026" s="3"/>
      <c r="F1026" s="4"/>
    </row>
    <row r="1027" spans="1:6" x14ac:dyDescent="0.3">
      <c r="A1027" s="3">
        <v>11</v>
      </c>
      <c r="B1027" s="3" t="s">
        <v>1164</v>
      </c>
      <c r="C1027" s="35" t="s">
        <v>1161</v>
      </c>
      <c r="D1027" s="29">
        <v>2500</v>
      </c>
      <c r="E1027" s="3" t="s">
        <v>324</v>
      </c>
      <c r="F1027" s="3" t="s">
        <v>1128</v>
      </c>
    </row>
    <row r="1028" spans="1:6" x14ac:dyDescent="0.3">
      <c r="A1028" s="3"/>
      <c r="B1028" s="3"/>
      <c r="C1028" s="35" t="s">
        <v>1162</v>
      </c>
      <c r="D1028" s="3"/>
      <c r="E1028" s="3"/>
      <c r="F1028" s="4"/>
    </row>
    <row r="1029" spans="1:6" x14ac:dyDescent="0.3">
      <c r="A1029" s="3"/>
      <c r="B1029" s="3"/>
      <c r="C1029" s="4"/>
      <c r="D1029" s="3"/>
      <c r="E1029" s="3"/>
      <c r="F1029" s="4"/>
    </row>
    <row r="1030" spans="1:6" x14ac:dyDescent="0.3">
      <c r="A1030" s="3">
        <v>12</v>
      </c>
      <c r="B1030" s="3" t="s">
        <v>1165</v>
      </c>
      <c r="C1030" s="35" t="s">
        <v>1161</v>
      </c>
      <c r="D1030" s="29">
        <v>2500</v>
      </c>
      <c r="E1030" s="3" t="s">
        <v>324</v>
      </c>
      <c r="F1030" s="3" t="s">
        <v>1128</v>
      </c>
    </row>
    <row r="1031" spans="1:6" x14ac:dyDescent="0.3">
      <c r="A1031" s="3"/>
      <c r="B1031" s="3"/>
      <c r="C1031" s="35" t="s">
        <v>1162</v>
      </c>
      <c r="D1031" s="29"/>
      <c r="E1031" s="3"/>
      <c r="F1031" s="4"/>
    </row>
    <row r="1032" spans="1:6" x14ac:dyDescent="0.3">
      <c r="A1032" s="3"/>
      <c r="B1032" s="3"/>
      <c r="C1032" s="4"/>
      <c r="D1032" s="29"/>
      <c r="E1032" s="3"/>
      <c r="F1032" s="4"/>
    </row>
    <row r="1033" spans="1:6" x14ac:dyDescent="0.3">
      <c r="A1033" s="3">
        <v>13</v>
      </c>
      <c r="B1033" s="3" t="s">
        <v>1166</v>
      </c>
      <c r="C1033" s="35" t="s">
        <v>1161</v>
      </c>
      <c r="D1033" s="29">
        <v>2500</v>
      </c>
      <c r="E1033" s="3" t="s">
        <v>324</v>
      </c>
      <c r="F1033" s="3" t="s">
        <v>1128</v>
      </c>
    </row>
    <row r="1034" spans="1:6" x14ac:dyDescent="0.3">
      <c r="A1034" s="3"/>
      <c r="B1034" s="3"/>
      <c r="C1034" s="35" t="s">
        <v>1162</v>
      </c>
      <c r="D1034" s="3"/>
      <c r="E1034" s="3"/>
      <c r="F1034" s="4"/>
    </row>
    <row r="1035" spans="1:6" x14ac:dyDescent="0.3">
      <c r="A1035" s="3"/>
      <c r="B1035" s="3"/>
      <c r="C1035" s="4"/>
      <c r="D1035" s="3"/>
      <c r="E1035" s="3"/>
      <c r="F1035" s="4"/>
    </row>
    <row r="1036" spans="1:6" x14ac:dyDescent="0.3">
      <c r="A1036" s="3">
        <v>14</v>
      </c>
      <c r="B1036" s="3" t="s">
        <v>1167</v>
      </c>
      <c r="C1036" s="35" t="s">
        <v>1161</v>
      </c>
      <c r="D1036" s="29">
        <v>2500</v>
      </c>
      <c r="E1036" s="3" t="s">
        <v>324</v>
      </c>
      <c r="F1036" s="3" t="s">
        <v>1128</v>
      </c>
    </row>
    <row r="1037" spans="1:6" x14ac:dyDescent="0.3">
      <c r="A1037" s="3"/>
      <c r="B1037" s="3"/>
      <c r="C1037" s="35" t="s">
        <v>1162</v>
      </c>
      <c r="D1037" s="29"/>
      <c r="E1037" s="3"/>
      <c r="F1037" s="4"/>
    </row>
    <row r="1038" spans="1:6" x14ac:dyDescent="0.3">
      <c r="A1038" s="3"/>
      <c r="B1038" s="3"/>
      <c r="C1038" s="4"/>
      <c r="D1038" s="29"/>
      <c r="E1038" s="3"/>
      <c r="F1038" s="4"/>
    </row>
    <row r="1039" spans="1:6" x14ac:dyDescent="0.3">
      <c r="A1039" s="3">
        <v>15</v>
      </c>
      <c r="B1039" s="3" t="s">
        <v>1168</v>
      </c>
      <c r="C1039" s="35" t="s">
        <v>1161</v>
      </c>
      <c r="D1039" s="29">
        <v>2500</v>
      </c>
      <c r="E1039" s="3" t="s">
        <v>324</v>
      </c>
      <c r="F1039" s="3" t="s">
        <v>1128</v>
      </c>
    </row>
    <row r="1040" spans="1:6" x14ac:dyDescent="0.3">
      <c r="A1040" s="3"/>
      <c r="B1040" s="3"/>
      <c r="C1040" s="35" t="s">
        <v>1162</v>
      </c>
      <c r="D1040" s="3"/>
      <c r="E1040" s="3"/>
      <c r="F1040" s="4"/>
    </row>
    <row r="1041" spans="1:8" x14ac:dyDescent="0.3">
      <c r="A1041" s="3"/>
      <c r="B1041" s="3"/>
      <c r="C1041" s="35"/>
      <c r="D1041" s="3"/>
      <c r="E1041" s="3"/>
      <c r="F1041" s="4"/>
    </row>
    <row r="1042" spans="1:8" x14ac:dyDescent="0.3">
      <c r="A1042" s="3">
        <v>16</v>
      </c>
      <c r="B1042" s="3" t="s">
        <v>1169</v>
      </c>
      <c r="C1042" s="35" t="s">
        <v>1161</v>
      </c>
      <c r="D1042" s="29">
        <v>2500</v>
      </c>
      <c r="E1042" s="3" t="s">
        <v>324</v>
      </c>
      <c r="F1042" s="3" t="s">
        <v>1128</v>
      </c>
    </row>
    <row r="1043" spans="1:8" x14ac:dyDescent="0.3">
      <c r="A1043" s="3"/>
      <c r="B1043" s="3"/>
      <c r="C1043" s="35" t="s">
        <v>1162</v>
      </c>
      <c r="D1043" s="29"/>
      <c r="E1043" s="3"/>
      <c r="F1043" s="4"/>
    </row>
    <row r="1044" spans="1:8" x14ac:dyDescent="0.3">
      <c r="A1044" s="3"/>
      <c r="B1044" s="3"/>
      <c r="C1044" s="4"/>
      <c r="D1044" s="29"/>
      <c r="E1044" s="3"/>
      <c r="F1044" s="4"/>
    </row>
    <row r="1045" spans="1:8" x14ac:dyDescent="0.3">
      <c r="A1045" s="3">
        <v>17</v>
      </c>
      <c r="B1045" s="3" t="s">
        <v>1170</v>
      </c>
      <c r="C1045" s="35" t="s">
        <v>1161</v>
      </c>
      <c r="D1045" s="29">
        <v>2500</v>
      </c>
      <c r="E1045" s="3" t="s">
        <v>324</v>
      </c>
      <c r="F1045" s="3" t="s">
        <v>1128</v>
      </c>
    </row>
    <row r="1046" spans="1:8" x14ac:dyDescent="0.3">
      <c r="A1046" s="3"/>
      <c r="B1046" s="3"/>
      <c r="C1046" s="35" t="s">
        <v>1162</v>
      </c>
      <c r="D1046" s="3"/>
      <c r="E1046" s="3"/>
      <c r="F1046" s="4"/>
    </row>
    <row r="1047" spans="1:8" x14ac:dyDescent="0.3">
      <c r="A1047" s="3"/>
      <c r="B1047" s="3"/>
      <c r="C1047" s="35"/>
      <c r="D1047" s="3"/>
      <c r="E1047" s="3"/>
      <c r="F1047" s="4"/>
    </row>
    <row r="1048" spans="1:8" x14ac:dyDescent="0.3">
      <c r="A1048" s="3">
        <v>18</v>
      </c>
      <c r="B1048" s="3" t="s">
        <v>1171</v>
      </c>
      <c r="C1048" s="35" t="s">
        <v>1161</v>
      </c>
      <c r="D1048" s="29">
        <v>2500</v>
      </c>
      <c r="E1048" s="3" t="s">
        <v>324</v>
      </c>
      <c r="F1048" s="3" t="s">
        <v>1128</v>
      </c>
    </row>
    <row r="1049" spans="1:8" x14ac:dyDescent="0.3">
      <c r="A1049" s="3"/>
      <c r="B1049" s="3"/>
      <c r="C1049" s="35" t="s">
        <v>1162</v>
      </c>
      <c r="D1049" s="29"/>
      <c r="E1049" s="3"/>
      <c r="F1049" s="4"/>
    </row>
    <row r="1050" spans="1:8" x14ac:dyDescent="0.3">
      <c r="A1050" s="3"/>
      <c r="B1050" s="3"/>
      <c r="C1050" s="4"/>
      <c r="D1050" s="29"/>
      <c r="E1050" s="3"/>
      <c r="F1050" s="4"/>
      <c r="H1050" s="30">
        <f>SUM(D1018:D1050)</f>
        <v>58500</v>
      </c>
    </row>
    <row r="1051" spans="1:8" ht="22.5" x14ac:dyDescent="0.35">
      <c r="A1051" s="554" t="s">
        <v>1125</v>
      </c>
      <c r="B1051" s="554"/>
      <c r="C1051" s="554"/>
      <c r="D1051" s="554"/>
      <c r="E1051" s="554"/>
      <c r="F1051" s="554"/>
    </row>
    <row r="1052" spans="1:8" x14ac:dyDescent="0.3">
      <c r="A1052" s="28" t="s">
        <v>317</v>
      </c>
      <c r="B1052" s="28" t="s">
        <v>318</v>
      </c>
      <c r="C1052" s="28" t="s">
        <v>319</v>
      </c>
      <c r="D1052" s="28" t="s">
        <v>320</v>
      </c>
      <c r="E1052" s="28" t="s">
        <v>321</v>
      </c>
      <c r="F1052" s="28" t="s">
        <v>73</v>
      </c>
    </row>
    <row r="1053" spans="1:8" x14ac:dyDescent="0.3">
      <c r="A1053" s="3">
        <v>19</v>
      </c>
      <c r="B1053" s="3" t="s">
        <v>1172</v>
      </c>
      <c r="C1053" s="35" t="s">
        <v>1161</v>
      </c>
      <c r="D1053" s="29">
        <v>2500</v>
      </c>
      <c r="E1053" s="3" t="s">
        <v>324</v>
      </c>
      <c r="F1053" s="3" t="s">
        <v>1128</v>
      </c>
    </row>
    <row r="1054" spans="1:8" x14ac:dyDescent="0.3">
      <c r="A1054" s="3"/>
      <c r="B1054" s="3"/>
      <c r="C1054" s="35" t="s">
        <v>1162</v>
      </c>
      <c r="D1054" s="29"/>
      <c r="E1054" s="3"/>
      <c r="F1054" s="4"/>
    </row>
    <row r="1055" spans="1:8" x14ac:dyDescent="0.3">
      <c r="A1055" s="3"/>
      <c r="B1055" s="3"/>
      <c r="C1055" s="4"/>
      <c r="D1055" s="3"/>
      <c r="E1055" s="3"/>
      <c r="F1055" s="4"/>
    </row>
    <row r="1056" spans="1:8" x14ac:dyDescent="0.3">
      <c r="A1056" s="3">
        <v>20</v>
      </c>
      <c r="B1056" s="3" t="s">
        <v>1173</v>
      </c>
      <c r="C1056" s="4" t="s">
        <v>1174</v>
      </c>
      <c r="D1056" s="29">
        <v>74800</v>
      </c>
      <c r="E1056" s="3" t="s">
        <v>324</v>
      </c>
      <c r="F1056" s="3" t="s">
        <v>1128</v>
      </c>
    </row>
    <row r="1057" spans="1:6" x14ac:dyDescent="0.3">
      <c r="A1057" s="3"/>
      <c r="B1057" s="3"/>
      <c r="C1057" s="4"/>
      <c r="D1057" s="3"/>
      <c r="E1057" s="3"/>
      <c r="F1057" s="4"/>
    </row>
    <row r="1058" spans="1:6" x14ac:dyDescent="0.3">
      <c r="A1058" s="3">
        <v>21</v>
      </c>
      <c r="B1058" s="3" t="s">
        <v>1175</v>
      </c>
      <c r="C1058" s="35" t="s">
        <v>1176</v>
      </c>
      <c r="D1058" s="29">
        <v>38000</v>
      </c>
      <c r="E1058" s="3" t="s">
        <v>324</v>
      </c>
      <c r="F1058" s="3" t="s">
        <v>1128</v>
      </c>
    </row>
    <row r="1059" spans="1:6" x14ac:dyDescent="0.3">
      <c r="A1059" s="3"/>
      <c r="B1059" s="3"/>
      <c r="C1059" s="35" t="s">
        <v>1177</v>
      </c>
      <c r="D1059" s="3"/>
      <c r="E1059" s="3"/>
      <c r="F1059" s="4"/>
    </row>
    <row r="1060" spans="1:6" x14ac:dyDescent="0.3">
      <c r="A1060" s="3"/>
      <c r="B1060" s="3"/>
      <c r="C1060" s="4"/>
      <c r="D1060" s="3"/>
      <c r="E1060" s="3"/>
      <c r="F1060" s="4"/>
    </row>
    <row r="1061" spans="1:6" x14ac:dyDescent="0.3">
      <c r="A1061" s="3">
        <v>22</v>
      </c>
      <c r="B1061" s="3" t="s">
        <v>1178</v>
      </c>
      <c r="C1061" s="4" t="s">
        <v>1179</v>
      </c>
      <c r="D1061" s="29">
        <v>75000</v>
      </c>
      <c r="E1061" s="3" t="s">
        <v>324</v>
      </c>
      <c r="F1061" s="3" t="s">
        <v>1128</v>
      </c>
    </row>
    <row r="1062" spans="1:6" x14ac:dyDescent="0.3">
      <c r="A1062" s="3"/>
      <c r="B1062" s="3"/>
      <c r="C1062" s="4" t="s">
        <v>1180</v>
      </c>
      <c r="D1062" s="29"/>
      <c r="E1062" s="3"/>
      <c r="F1062" s="4"/>
    </row>
    <row r="1063" spans="1:6" x14ac:dyDescent="0.3">
      <c r="A1063" s="3"/>
      <c r="B1063" s="3"/>
      <c r="C1063" s="4"/>
      <c r="D1063" s="29"/>
      <c r="E1063" s="3"/>
      <c r="F1063" s="4"/>
    </row>
    <row r="1064" spans="1:6" x14ac:dyDescent="0.3">
      <c r="A1064" s="3">
        <v>23</v>
      </c>
      <c r="B1064" s="3" t="s">
        <v>1181</v>
      </c>
      <c r="C1064" s="4" t="s">
        <v>1182</v>
      </c>
      <c r="D1064" s="29">
        <v>14900</v>
      </c>
      <c r="E1064" s="3" t="s">
        <v>324</v>
      </c>
      <c r="F1064" s="3" t="s">
        <v>1128</v>
      </c>
    </row>
    <row r="1065" spans="1:6" x14ac:dyDescent="0.3">
      <c r="A1065" s="3"/>
      <c r="B1065" s="3"/>
      <c r="C1065" s="4" t="s">
        <v>1183</v>
      </c>
      <c r="D1065" s="29"/>
      <c r="E1065" s="3"/>
      <c r="F1065" s="4"/>
    </row>
    <row r="1066" spans="1:6" x14ac:dyDescent="0.3">
      <c r="A1066" s="3"/>
      <c r="B1066" s="3"/>
      <c r="C1066" s="4"/>
      <c r="D1066" s="29"/>
      <c r="E1066" s="3"/>
      <c r="F1066" s="4"/>
    </row>
    <row r="1067" spans="1:6" x14ac:dyDescent="0.3">
      <c r="A1067" s="3">
        <v>24</v>
      </c>
      <c r="B1067" s="3" t="s">
        <v>1184</v>
      </c>
      <c r="C1067" s="35" t="s">
        <v>1185</v>
      </c>
      <c r="D1067" s="29">
        <v>3500</v>
      </c>
      <c r="E1067" s="3" t="s">
        <v>324</v>
      </c>
      <c r="F1067" s="3" t="s">
        <v>1128</v>
      </c>
    </row>
    <row r="1068" spans="1:6" x14ac:dyDescent="0.3">
      <c r="A1068" s="3"/>
      <c r="B1068" s="3"/>
      <c r="C1068" s="35" t="s">
        <v>1186</v>
      </c>
      <c r="D1068" s="29"/>
      <c r="E1068" s="3"/>
      <c r="F1068" s="4"/>
    </row>
    <row r="1069" spans="1:6" x14ac:dyDescent="0.3">
      <c r="A1069" s="3"/>
      <c r="B1069" s="3"/>
      <c r="C1069" s="4"/>
      <c r="D1069" s="29"/>
      <c r="E1069" s="3"/>
      <c r="F1069" s="4"/>
    </row>
    <row r="1070" spans="1:6" x14ac:dyDescent="0.3">
      <c r="A1070" s="3">
        <v>25</v>
      </c>
      <c r="B1070" s="3" t="s">
        <v>1187</v>
      </c>
      <c r="C1070" s="35" t="s">
        <v>1188</v>
      </c>
      <c r="D1070" s="29">
        <v>6500</v>
      </c>
      <c r="E1070" s="3" t="s">
        <v>324</v>
      </c>
      <c r="F1070" s="3" t="s">
        <v>1189</v>
      </c>
    </row>
    <row r="1071" spans="1:6" x14ac:dyDescent="0.3">
      <c r="A1071" s="3"/>
      <c r="B1071" s="3"/>
      <c r="C1071" s="35" t="s">
        <v>1190</v>
      </c>
      <c r="D1071" s="29"/>
      <c r="E1071" s="3"/>
      <c r="F1071" s="4"/>
    </row>
    <row r="1072" spans="1:6" x14ac:dyDescent="0.3">
      <c r="A1072" s="3"/>
      <c r="B1072" s="3"/>
      <c r="C1072" s="35" t="s">
        <v>1191</v>
      </c>
      <c r="D1072" s="29"/>
      <c r="E1072" s="3"/>
      <c r="F1072" s="4"/>
    </row>
    <row r="1073" spans="1:8" x14ac:dyDescent="0.3">
      <c r="A1073" s="3"/>
      <c r="B1073" s="3"/>
      <c r="C1073" s="4"/>
      <c r="D1073" s="3"/>
      <c r="E1073" s="3"/>
      <c r="F1073" s="4"/>
    </row>
    <row r="1074" spans="1:8" x14ac:dyDescent="0.3">
      <c r="A1074" s="3">
        <v>26</v>
      </c>
      <c r="B1074" s="3" t="s">
        <v>1192</v>
      </c>
      <c r="C1074" s="35" t="s">
        <v>1133</v>
      </c>
      <c r="D1074" s="29">
        <v>36000</v>
      </c>
      <c r="E1074" s="3" t="s">
        <v>324</v>
      </c>
      <c r="F1074" s="3" t="s">
        <v>1189</v>
      </c>
    </row>
    <row r="1075" spans="1:8" x14ac:dyDescent="0.3">
      <c r="A1075" s="3"/>
      <c r="B1075" s="3"/>
      <c r="C1075" s="35" t="s">
        <v>1134</v>
      </c>
      <c r="D1075" s="29"/>
      <c r="E1075" s="3"/>
      <c r="F1075" s="4"/>
    </row>
    <row r="1076" spans="1:8" x14ac:dyDescent="0.3">
      <c r="A1076" s="3"/>
      <c r="B1076" s="3"/>
      <c r="C1076" s="35" t="s">
        <v>1135</v>
      </c>
      <c r="D1076" s="29"/>
      <c r="E1076" s="3"/>
      <c r="F1076" s="4"/>
    </row>
    <row r="1077" spans="1:8" x14ac:dyDescent="0.3">
      <c r="A1077" s="3"/>
      <c r="B1077" s="3"/>
      <c r="C1077" s="35" t="s">
        <v>1193</v>
      </c>
      <c r="D1077" s="29"/>
      <c r="E1077" s="3"/>
      <c r="F1077" s="4"/>
    </row>
    <row r="1078" spans="1:8" x14ac:dyDescent="0.3">
      <c r="A1078" s="3"/>
      <c r="B1078" s="3"/>
      <c r="C1078" s="35" t="s">
        <v>1138</v>
      </c>
      <c r="D1078" s="29"/>
      <c r="E1078" s="3"/>
      <c r="F1078" s="4"/>
    </row>
    <row r="1079" spans="1:8" x14ac:dyDescent="0.3">
      <c r="A1079" s="3"/>
      <c r="B1079" s="3"/>
      <c r="C1079" s="35" t="s">
        <v>1139</v>
      </c>
      <c r="D1079" s="29"/>
      <c r="E1079" s="3"/>
      <c r="F1079" s="4"/>
    </row>
    <row r="1080" spans="1:8" x14ac:dyDescent="0.3">
      <c r="A1080" s="3"/>
      <c r="B1080" s="3"/>
      <c r="C1080" s="35" t="s">
        <v>1140</v>
      </c>
      <c r="D1080" s="3"/>
      <c r="E1080" s="3"/>
      <c r="F1080" s="4"/>
    </row>
    <row r="1081" spans="1:8" x14ac:dyDescent="0.3">
      <c r="A1081" s="3"/>
      <c r="B1081" s="3"/>
      <c r="C1081" s="35" t="s">
        <v>1141</v>
      </c>
      <c r="D1081" s="3"/>
      <c r="E1081" s="3"/>
      <c r="F1081" s="4"/>
    </row>
    <row r="1082" spans="1:8" x14ac:dyDescent="0.3">
      <c r="A1082" s="3"/>
      <c r="B1082" s="3"/>
      <c r="C1082" s="35" t="s">
        <v>1142</v>
      </c>
      <c r="D1082" s="3"/>
      <c r="E1082" s="3"/>
      <c r="F1082" s="4"/>
    </row>
    <row r="1083" spans="1:8" x14ac:dyDescent="0.3">
      <c r="A1083" s="3"/>
      <c r="B1083" s="3"/>
      <c r="C1083" s="35" t="s">
        <v>1143</v>
      </c>
      <c r="D1083" s="3"/>
      <c r="E1083" s="3"/>
      <c r="F1083" s="4"/>
    </row>
    <row r="1084" spans="1:8" x14ac:dyDescent="0.3">
      <c r="A1084" s="3"/>
      <c r="B1084" s="3"/>
      <c r="C1084" s="35" t="s">
        <v>1144</v>
      </c>
      <c r="D1084" s="3"/>
      <c r="E1084" s="3"/>
      <c r="F1084" s="4"/>
    </row>
    <row r="1085" spans="1:8" x14ac:dyDescent="0.3">
      <c r="A1085" s="3"/>
      <c r="B1085" s="3"/>
      <c r="C1085" s="4"/>
      <c r="D1085" s="3"/>
      <c r="E1085" s="3"/>
      <c r="F1085" s="4"/>
      <c r="H1085" s="30">
        <f>SUM(D1053:D1085)</f>
        <v>251200</v>
      </c>
    </row>
    <row r="1086" spans="1:8" ht="22.5" x14ac:dyDescent="0.35">
      <c r="A1086" s="554" t="s">
        <v>1125</v>
      </c>
      <c r="B1086" s="554"/>
      <c r="C1086" s="554"/>
      <c r="D1086" s="554"/>
      <c r="E1086" s="554"/>
      <c r="F1086" s="554"/>
    </row>
    <row r="1087" spans="1:8" x14ac:dyDescent="0.3">
      <c r="A1087" s="28" t="s">
        <v>317</v>
      </c>
      <c r="B1087" s="28" t="s">
        <v>318</v>
      </c>
      <c r="C1087" s="28" t="s">
        <v>319</v>
      </c>
      <c r="D1087" s="28" t="s">
        <v>320</v>
      </c>
      <c r="E1087" s="28" t="s">
        <v>321</v>
      </c>
      <c r="F1087" s="28" t="s">
        <v>73</v>
      </c>
    </row>
    <row r="1088" spans="1:8" x14ac:dyDescent="0.3">
      <c r="A1088" s="3"/>
      <c r="B1088" s="3"/>
      <c r="C1088" s="35" t="s">
        <v>1145</v>
      </c>
      <c r="D1088" s="3"/>
      <c r="E1088" s="3"/>
      <c r="F1088" s="4"/>
    </row>
    <row r="1089" spans="1:6" x14ac:dyDescent="0.3">
      <c r="A1089" s="3"/>
      <c r="B1089" s="3"/>
      <c r="C1089" s="35" t="s">
        <v>1194</v>
      </c>
      <c r="D1089" s="29"/>
      <c r="E1089" s="3"/>
      <c r="F1089" s="4"/>
    </row>
    <row r="1090" spans="1:6" x14ac:dyDescent="0.3">
      <c r="A1090" s="3"/>
      <c r="B1090" s="3"/>
      <c r="C1090" s="35" t="s">
        <v>1195</v>
      </c>
      <c r="D1090" s="29"/>
      <c r="E1090" s="3"/>
      <c r="F1090" s="4"/>
    </row>
    <row r="1091" spans="1:6" x14ac:dyDescent="0.3">
      <c r="A1091" s="3"/>
      <c r="B1091" s="3"/>
      <c r="C1091" s="35" t="s">
        <v>1196</v>
      </c>
      <c r="D1091" s="29"/>
      <c r="E1091" s="3"/>
      <c r="F1091" s="4"/>
    </row>
    <row r="1092" spans="1:6" x14ac:dyDescent="0.3">
      <c r="A1092" s="3"/>
      <c r="B1092" s="3"/>
      <c r="C1092" s="35" t="s">
        <v>1149</v>
      </c>
      <c r="D1092" s="29"/>
      <c r="E1092" s="3"/>
      <c r="F1092" s="4"/>
    </row>
    <row r="1093" spans="1:6" x14ac:dyDescent="0.3">
      <c r="A1093" s="3"/>
      <c r="B1093" s="3"/>
      <c r="C1093" s="35" t="s">
        <v>1150</v>
      </c>
      <c r="D1093" s="29"/>
      <c r="E1093" s="3"/>
      <c r="F1093" s="4"/>
    </row>
    <row r="1094" spans="1:6" x14ac:dyDescent="0.3">
      <c r="A1094" s="3"/>
      <c r="B1094" s="3"/>
      <c r="C1094" s="35" t="s">
        <v>1151</v>
      </c>
      <c r="D1094" s="29"/>
      <c r="E1094" s="3"/>
      <c r="F1094" s="4"/>
    </row>
    <row r="1095" spans="1:6" x14ac:dyDescent="0.3">
      <c r="A1095" s="3"/>
      <c r="B1095" s="3"/>
      <c r="C1095" s="4" t="s">
        <v>1197</v>
      </c>
      <c r="D1095" s="3"/>
      <c r="E1095" s="3"/>
      <c r="F1095" s="4"/>
    </row>
    <row r="1096" spans="1:6" x14ac:dyDescent="0.3">
      <c r="A1096" s="3"/>
      <c r="B1096" s="3"/>
      <c r="C1096" s="4"/>
      <c r="D1096" s="3"/>
      <c r="E1096" s="3"/>
      <c r="F1096" s="4"/>
    </row>
    <row r="1097" spans="1:6" x14ac:dyDescent="0.3">
      <c r="A1097" s="3">
        <v>27</v>
      </c>
      <c r="B1097" s="3" t="s">
        <v>1198</v>
      </c>
      <c r="C1097" s="35" t="s">
        <v>1199</v>
      </c>
      <c r="D1097" s="29">
        <v>4200</v>
      </c>
      <c r="E1097" s="3" t="s">
        <v>324</v>
      </c>
      <c r="F1097" s="3" t="s">
        <v>1200</v>
      </c>
    </row>
    <row r="1098" spans="1:6" x14ac:dyDescent="0.3">
      <c r="A1098" s="3">
        <v>28</v>
      </c>
      <c r="B1098" s="3" t="s">
        <v>1201</v>
      </c>
      <c r="C1098" s="35" t="s">
        <v>1199</v>
      </c>
      <c r="D1098" s="29">
        <v>4200</v>
      </c>
      <c r="E1098" s="3" t="s">
        <v>324</v>
      </c>
      <c r="F1098" s="3" t="s">
        <v>1200</v>
      </c>
    </row>
    <row r="1099" spans="1:6" x14ac:dyDescent="0.3">
      <c r="A1099" s="3">
        <v>29</v>
      </c>
      <c r="B1099" s="3" t="s">
        <v>1202</v>
      </c>
      <c r="C1099" s="35" t="s">
        <v>1199</v>
      </c>
      <c r="D1099" s="29">
        <v>4200</v>
      </c>
      <c r="E1099" s="3" t="s">
        <v>324</v>
      </c>
      <c r="F1099" s="3" t="s">
        <v>1200</v>
      </c>
    </row>
    <row r="1100" spans="1:6" x14ac:dyDescent="0.3">
      <c r="A1100" s="3">
        <v>30</v>
      </c>
      <c r="B1100" s="3" t="s">
        <v>1203</v>
      </c>
      <c r="C1100" s="35" t="s">
        <v>1199</v>
      </c>
      <c r="D1100" s="29">
        <v>4200</v>
      </c>
      <c r="E1100" s="3" t="s">
        <v>324</v>
      </c>
      <c r="F1100" s="3" t="s">
        <v>1200</v>
      </c>
    </row>
    <row r="1101" spans="1:6" x14ac:dyDescent="0.3">
      <c r="A1101" s="3">
        <v>31</v>
      </c>
      <c r="B1101" s="3" t="s">
        <v>1204</v>
      </c>
      <c r="C1101" s="35" t="s">
        <v>1199</v>
      </c>
      <c r="D1101" s="29">
        <v>4200</v>
      </c>
      <c r="E1101" s="3" t="s">
        <v>324</v>
      </c>
      <c r="F1101" s="3" t="s">
        <v>1200</v>
      </c>
    </row>
    <row r="1102" spans="1:6" x14ac:dyDescent="0.3">
      <c r="A1102" s="3"/>
      <c r="B1102" s="3"/>
      <c r="C1102" s="35"/>
      <c r="D1102" s="29"/>
      <c r="E1102" s="3"/>
      <c r="F1102" s="4"/>
    </row>
    <row r="1103" spans="1:6" x14ac:dyDescent="0.3">
      <c r="A1103" s="3">
        <v>32</v>
      </c>
      <c r="B1103" s="3" t="s">
        <v>1205</v>
      </c>
      <c r="C1103" s="35" t="s">
        <v>1206</v>
      </c>
      <c r="D1103" s="29">
        <v>5600</v>
      </c>
      <c r="E1103" s="3" t="s">
        <v>324</v>
      </c>
      <c r="F1103" s="3" t="s">
        <v>1200</v>
      </c>
    </row>
    <row r="1104" spans="1:6" x14ac:dyDescent="0.3">
      <c r="A1104" s="3">
        <v>33</v>
      </c>
      <c r="B1104" s="3" t="s">
        <v>1207</v>
      </c>
      <c r="C1104" s="35" t="s">
        <v>1206</v>
      </c>
      <c r="D1104" s="29">
        <v>5600</v>
      </c>
      <c r="E1104" s="3" t="s">
        <v>324</v>
      </c>
      <c r="F1104" s="3" t="s">
        <v>1200</v>
      </c>
    </row>
    <row r="1105" spans="1:8" x14ac:dyDescent="0.3">
      <c r="A1105" s="3"/>
      <c r="B1105" s="3"/>
      <c r="C1105" s="35"/>
      <c r="D1105" s="29"/>
      <c r="E1105" s="3"/>
      <c r="F1105" s="4"/>
    </row>
    <row r="1106" spans="1:8" x14ac:dyDescent="0.3">
      <c r="A1106" s="3">
        <v>34</v>
      </c>
      <c r="B1106" s="3" t="s">
        <v>1208</v>
      </c>
      <c r="C1106" s="41" t="s">
        <v>1209</v>
      </c>
      <c r="D1106" s="29">
        <v>800</v>
      </c>
      <c r="E1106" s="3" t="s">
        <v>324</v>
      </c>
      <c r="F1106" s="3" t="s">
        <v>1200</v>
      </c>
    </row>
    <row r="1107" spans="1:8" x14ac:dyDescent="0.3">
      <c r="A1107" s="3">
        <v>35</v>
      </c>
      <c r="B1107" s="3" t="s">
        <v>1210</v>
      </c>
      <c r="C1107" s="42" t="s">
        <v>1209</v>
      </c>
      <c r="D1107" s="29">
        <v>800</v>
      </c>
      <c r="E1107" s="3" t="s">
        <v>324</v>
      </c>
      <c r="F1107" s="3" t="s">
        <v>1200</v>
      </c>
    </row>
    <row r="1108" spans="1:8" x14ac:dyDescent="0.3">
      <c r="A1108" s="3"/>
      <c r="B1108" s="3"/>
      <c r="C1108" s="4"/>
      <c r="D1108" s="29"/>
      <c r="E1108" s="3"/>
      <c r="F1108" s="4"/>
    </row>
    <row r="1109" spans="1:8" x14ac:dyDescent="0.3">
      <c r="A1109" s="3">
        <v>36</v>
      </c>
      <c r="B1109" s="3" t="s">
        <v>1211</v>
      </c>
      <c r="C1109" s="43" t="s">
        <v>1212</v>
      </c>
      <c r="D1109" s="29">
        <v>19000</v>
      </c>
      <c r="E1109" s="3" t="s">
        <v>324</v>
      </c>
      <c r="F1109" s="3" t="s">
        <v>1200</v>
      </c>
    </row>
    <row r="1110" spans="1:8" x14ac:dyDescent="0.3">
      <c r="A1110" s="3"/>
      <c r="B1110" s="3" t="s">
        <v>1213</v>
      </c>
      <c r="C1110" s="35" t="s">
        <v>1214</v>
      </c>
      <c r="D1110" s="29"/>
      <c r="E1110" s="3"/>
      <c r="F1110" s="4"/>
    </row>
    <row r="1111" spans="1:8" x14ac:dyDescent="0.3">
      <c r="A1111" s="3"/>
      <c r="B1111" s="3"/>
      <c r="C1111" s="40" t="s">
        <v>1215</v>
      </c>
      <c r="D1111" s="29"/>
      <c r="E1111" s="3"/>
      <c r="F1111" s="4"/>
    </row>
    <row r="1112" spans="1:8" x14ac:dyDescent="0.3">
      <c r="A1112" s="3"/>
      <c r="B1112" s="3"/>
      <c r="C1112" s="4"/>
      <c r="D1112" s="29"/>
      <c r="E1112" s="3"/>
      <c r="F1112" s="4"/>
    </row>
    <row r="1113" spans="1:8" x14ac:dyDescent="0.3">
      <c r="A1113" s="3">
        <v>37</v>
      </c>
      <c r="B1113" s="3" t="s">
        <v>1216</v>
      </c>
      <c r="C1113" s="43" t="s">
        <v>1217</v>
      </c>
      <c r="D1113" s="29">
        <v>10400</v>
      </c>
      <c r="E1113" s="3" t="s">
        <v>324</v>
      </c>
      <c r="F1113" s="3" t="s">
        <v>1200</v>
      </c>
    </row>
    <row r="1114" spans="1:8" x14ac:dyDescent="0.3">
      <c r="A1114" s="3"/>
      <c r="B1114" s="3" t="s">
        <v>1218</v>
      </c>
      <c r="C1114" s="35" t="s">
        <v>1219</v>
      </c>
      <c r="D1114" s="29"/>
      <c r="E1114" s="3"/>
      <c r="F1114" s="4"/>
    </row>
    <row r="1115" spans="1:8" x14ac:dyDescent="0.3">
      <c r="A1115" s="3"/>
      <c r="B1115" s="3"/>
      <c r="C1115" s="35" t="s">
        <v>1220</v>
      </c>
      <c r="D1115" s="31"/>
      <c r="E1115" s="3"/>
      <c r="F1115" s="4"/>
    </row>
    <row r="1116" spans="1:8" x14ac:dyDescent="0.3">
      <c r="A1116" s="3"/>
      <c r="B1116" s="3"/>
      <c r="C1116" s="4"/>
      <c r="D1116" s="3"/>
      <c r="E1116" s="3"/>
      <c r="F1116" s="4"/>
    </row>
    <row r="1117" spans="1:8" x14ac:dyDescent="0.3">
      <c r="A1117" s="3">
        <v>38</v>
      </c>
      <c r="B1117" s="3" t="s">
        <v>1221</v>
      </c>
      <c r="C1117" s="35" t="s">
        <v>1222</v>
      </c>
      <c r="D1117" s="29">
        <v>16800</v>
      </c>
      <c r="E1117" s="3" t="s">
        <v>324</v>
      </c>
      <c r="F1117" s="3" t="s">
        <v>1200</v>
      </c>
    </row>
    <row r="1118" spans="1:8" x14ac:dyDescent="0.3">
      <c r="A1118" s="3"/>
      <c r="B1118" s="3"/>
      <c r="C1118" s="35" t="s">
        <v>1223</v>
      </c>
      <c r="D1118" s="3"/>
      <c r="E1118" s="3"/>
      <c r="F1118" s="4"/>
    </row>
    <row r="1119" spans="1:8" x14ac:dyDescent="0.3">
      <c r="A1119" s="3"/>
      <c r="B1119" s="3"/>
      <c r="C1119" s="35" t="s">
        <v>1224</v>
      </c>
      <c r="D1119" s="29"/>
      <c r="E1119" s="3"/>
      <c r="F1119" s="4"/>
    </row>
    <row r="1120" spans="1:8" x14ac:dyDescent="0.3">
      <c r="A1120" s="3"/>
      <c r="B1120" s="3"/>
      <c r="C1120" s="4"/>
      <c r="D1120" s="29"/>
      <c r="E1120" s="3"/>
      <c r="F1120" s="4"/>
      <c r="H1120" s="30">
        <f>SUM(D1097:D1119)</f>
        <v>80000</v>
      </c>
    </row>
    <row r="1121" spans="1:6" ht="22.5" x14ac:dyDescent="0.35">
      <c r="A1121" s="557" t="s">
        <v>1125</v>
      </c>
      <c r="B1121" s="557"/>
      <c r="C1121" s="557"/>
      <c r="D1121" s="557"/>
      <c r="E1121" s="557"/>
      <c r="F1121" s="557"/>
    </row>
    <row r="1122" spans="1:6" x14ac:dyDescent="0.3">
      <c r="A1122" s="28" t="s">
        <v>317</v>
      </c>
      <c r="B1122" s="28" t="s">
        <v>318</v>
      </c>
      <c r="C1122" s="28" t="s">
        <v>319</v>
      </c>
      <c r="D1122" s="28" t="s">
        <v>320</v>
      </c>
      <c r="E1122" s="28" t="s">
        <v>321</v>
      </c>
      <c r="F1122" s="28" t="s">
        <v>73</v>
      </c>
    </row>
    <row r="1123" spans="1:6" x14ac:dyDescent="0.3">
      <c r="A1123" s="3">
        <v>39</v>
      </c>
      <c r="B1123" s="3" t="s">
        <v>1225</v>
      </c>
      <c r="C1123" s="43" t="s">
        <v>1226</v>
      </c>
      <c r="D1123" s="29">
        <v>6000</v>
      </c>
      <c r="E1123" s="3" t="s">
        <v>324</v>
      </c>
      <c r="F1123" s="3" t="s">
        <v>1200</v>
      </c>
    </row>
    <row r="1124" spans="1:6" x14ac:dyDescent="0.3">
      <c r="A1124" s="3"/>
      <c r="B1124" s="3"/>
      <c r="C1124" s="35" t="s">
        <v>1227</v>
      </c>
      <c r="D1124" s="29"/>
      <c r="E1124" s="3"/>
      <c r="F1124" s="4"/>
    </row>
    <row r="1125" spans="1:6" x14ac:dyDescent="0.3">
      <c r="A1125" s="3"/>
      <c r="B1125" s="3"/>
      <c r="C1125" s="4"/>
      <c r="D1125" s="3"/>
      <c r="E1125" s="3"/>
      <c r="F1125" s="4"/>
    </row>
    <row r="1126" spans="1:6" x14ac:dyDescent="0.3">
      <c r="A1126" s="3">
        <v>40</v>
      </c>
      <c r="B1126" s="3" t="s">
        <v>1228</v>
      </c>
      <c r="C1126" s="43" t="s">
        <v>1229</v>
      </c>
      <c r="D1126" s="29">
        <v>6000</v>
      </c>
      <c r="E1126" s="3" t="s">
        <v>324</v>
      </c>
      <c r="F1126" s="3" t="s">
        <v>1200</v>
      </c>
    </row>
    <row r="1127" spans="1:6" x14ac:dyDescent="0.3">
      <c r="A1127" s="3"/>
      <c r="B1127" s="3"/>
      <c r="C1127" s="35" t="s">
        <v>1230</v>
      </c>
      <c r="D1127" s="29"/>
      <c r="E1127" s="3"/>
      <c r="F1127" s="4"/>
    </row>
    <row r="1128" spans="1:6" x14ac:dyDescent="0.3">
      <c r="A1128" s="3"/>
      <c r="B1128" s="3"/>
      <c r="C1128" s="35" t="s">
        <v>1231</v>
      </c>
      <c r="D1128" s="29"/>
      <c r="E1128" s="3"/>
      <c r="F1128" s="4"/>
    </row>
    <row r="1129" spans="1:6" x14ac:dyDescent="0.3">
      <c r="A1129" s="3"/>
      <c r="B1129" s="3"/>
      <c r="C1129" s="4"/>
      <c r="D1129" s="29"/>
      <c r="E1129" s="3"/>
      <c r="F1129" s="4"/>
    </row>
    <row r="1130" spans="1:6" x14ac:dyDescent="0.3">
      <c r="A1130" s="3">
        <v>41</v>
      </c>
      <c r="B1130" s="3" t="s">
        <v>1232</v>
      </c>
      <c r="C1130" s="43" t="s">
        <v>1233</v>
      </c>
      <c r="D1130" s="29">
        <v>6000</v>
      </c>
      <c r="E1130" s="3" t="s">
        <v>324</v>
      </c>
      <c r="F1130" s="3" t="s">
        <v>1200</v>
      </c>
    </row>
    <row r="1131" spans="1:6" x14ac:dyDescent="0.3">
      <c r="A1131" s="3"/>
      <c r="B1131" s="3"/>
      <c r="C1131" s="35" t="s">
        <v>1234</v>
      </c>
      <c r="D1131" s="3"/>
      <c r="E1131" s="3"/>
      <c r="F1131" s="4"/>
    </row>
    <row r="1132" spans="1:6" x14ac:dyDescent="0.3">
      <c r="A1132" s="3"/>
      <c r="B1132" s="3"/>
      <c r="C1132" s="35" t="s">
        <v>1235</v>
      </c>
      <c r="D1132" s="29"/>
      <c r="E1132" s="3"/>
      <c r="F1132" s="4"/>
    </row>
    <row r="1133" spans="1:6" x14ac:dyDescent="0.3">
      <c r="A1133" s="3"/>
      <c r="B1133" s="3"/>
      <c r="C1133" s="35"/>
      <c r="D1133" s="29"/>
      <c r="E1133" s="3"/>
      <c r="F1133" s="4"/>
    </row>
    <row r="1134" spans="1:6" x14ac:dyDescent="0.3">
      <c r="A1134" s="3">
        <v>42</v>
      </c>
      <c r="B1134" s="3" t="s">
        <v>1236</v>
      </c>
      <c r="C1134" s="35" t="s">
        <v>1237</v>
      </c>
      <c r="D1134" s="29">
        <v>400</v>
      </c>
      <c r="E1134" s="3" t="s">
        <v>324</v>
      </c>
      <c r="F1134" s="3" t="s">
        <v>1200</v>
      </c>
    </row>
    <row r="1135" spans="1:6" x14ac:dyDescent="0.3">
      <c r="A1135" s="3"/>
      <c r="B1135" s="3"/>
      <c r="C1135" s="35" t="s">
        <v>1238</v>
      </c>
      <c r="D1135" s="29"/>
      <c r="E1135" s="3"/>
      <c r="F1135" s="4"/>
    </row>
    <row r="1136" spans="1:6" x14ac:dyDescent="0.3">
      <c r="A1136" s="3"/>
      <c r="B1136" s="3"/>
      <c r="C1136" s="35" t="s">
        <v>1231</v>
      </c>
      <c r="D1136" s="29"/>
      <c r="E1136" s="3"/>
      <c r="F1136" s="4"/>
    </row>
    <row r="1137" spans="1:6" x14ac:dyDescent="0.3">
      <c r="A1137" s="3"/>
      <c r="B1137" s="3"/>
      <c r="C1137" s="35"/>
      <c r="D1137" s="29"/>
      <c r="E1137" s="3"/>
      <c r="F1137" s="4"/>
    </row>
    <row r="1138" spans="1:6" x14ac:dyDescent="0.3">
      <c r="A1138" s="3">
        <v>43</v>
      </c>
      <c r="B1138" s="3" t="s">
        <v>1239</v>
      </c>
      <c r="C1138" s="4" t="s">
        <v>1240</v>
      </c>
      <c r="D1138" s="29">
        <v>5000</v>
      </c>
      <c r="E1138" s="3" t="s">
        <v>324</v>
      </c>
      <c r="F1138" s="3" t="s">
        <v>1200</v>
      </c>
    </row>
    <row r="1139" spans="1:6" x14ac:dyDescent="0.3">
      <c r="A1139" s="3">
        <v>44</v>
      </c>
      <c r="B1139" s="3" t="s">
        <v>1241</v>
      </c>
      <c r="C1139" s="43" t="s">
        <v>1242</v>
      </c>
      <c r="D1139" s="29">
        <v>13980</v>
      </c>
      <c r="E1139" s="3" t="s">
        <v>324</v>
      </c>
      <c r="F1139" s="3" t="s">
        <v>1200</v>
      </c>
    </row>
    <row r="1140" spans="1:6" x14ac:dyDescent="0.3">
      <c r="A1140" s="3"/>
      <c r="B1140" s="3"/>
      <c r="C1140" s="35" t="s">
        <v>1243</v>
      </c>
      <c r="D1140" s="29"/>
      <c r="E1140" s="3"/>
      <c r="F1140" s="4"/>
    </row>
    <row r="1141" spans="1:6" x14ac:dyDescent="0.3">
      <c r="A1141" s="3"/>
      <c r="B1141" s="3"/>
      <c r="C1141" s="35"/>
      <c r="D1141" s="29"/>
      <c r="E1141" s="3"/>
      <c r="F1141" s="4"/>
    </row>
    <row r="1142" spans="1:6" x14ac:dyDescent="0.3">
      <c r="A1142" s="3">
        <v>45</v>
      </c>
      <c r="B1142" s="3" t="s">
        <v>1244</v>
      </c>
      <c r="C1142" s="43" t="s">
        <v>1245</v>
      </c>
      <c r="D1142" s="29">
        <v>3980</v>
      </c>
      <c r="E1142" s="3" t="s">
        <v>324</v>
      </c>
      <c r="F1142" s="3" t="s">
        <v>1200</v>
      </c>
    </row>
    <row r="1143" spans="1:6" x14ac:dyDescent="0.3">
      <c r="A1143" s="3"/>
      <c r="B1143" s="3"/>
      <c r="C1143" s="35" t="s">
        <v>1246</v>
      </c>
      <c r="D1143" s="29"/>
      <c r="E1143" s="3"/>
      <c r="F1143" s="3"/>
    </row>
    <row r="1144" spans="1:6" x14ac:dyDescent="0.3">
      <c r="A1144" s="3"/>
      <c r="B1144" s="3"/>
      <c r="C1144" s="35" t="s">
        <v>1247</v>
      </c>
      <c r="D1144" s="29"/>
      <c r="E1144" s="3"/>
      <c r="F1144" s="4"/>
    </row>
    <row r="1145" spans="1:6" x14ac:dyDescent="0.3">
      <c r="A1145" s="3"/>
      <c r="B1145" s="3"/>
      <c r="C1145" s="35"/>
      <c r="D1145" s="31"/>
      <c r="E1145" s="3"/>
      <c r="F1145" s="4"/>
    </row>
    <row r="1146" spans="1:6" x14ac:dyDescent="0.3">
      <c r="A1146" s="3">
        <v>46</v>
      </c>
      <c r="B1146" s="3" t="s">
        <v>1248</v>
      </c>
      <c r="C1146" s="43" t="s">
        <v>1249</v>
      </c>
      <c r="D1146" s="29">
        <v>1800</v>
      </c>
      <c r="E1146" s="3" t="s">
        <v>324</v>
      </c>
      <c r="F1146" s="3" t="s">
        <v>1200</v>
      </c>
    </row>
    <row r="1147" spans="1:6" x14ac:dyDescent="0.3">
      <c r="A1147" s="3"/>
      <c r="B1147" s="3"/>
      <c r="C1147" s="35" t="s">
        <v>427</v>
      </c>
      <c r="D1147" s="29"/>
      <c r="E1147" s="3"/>
      <c r="F1147" s="3"/>
    </row>
    <row r="1148" spans="1:6" x14ac:dyDescent="0.3">
      <c r="A1148" s="3"/>
      <c r="B1148" s="3"/>
      <c r="C1148" s="35"/>
      <c r="D1148" s="3"/>
      <c r="E1148" s="3"/>
      <c r="F1148" s="4"/>
    </row>
    <row r="1149" spans="1:6" x14ac:dyDescent="0.3">
      <c r="A1149" s="3">
        <v>47</v>
      </c>
      <c r="B1149" s="3" t="s">
        <v>1250</v>
      </c>
      <c r="C1149" s="43" t="s">
        <v>1251</v>
      </c>
      <c r="D1149" s="29">
        <v>1990</v>
      </c>
      <c r="E1149" s="3" t="s">
        <v>324</v>
      </c>
      <c r="F1149" s="3" t="s">
        <v>1200</v>
      </c>
    </row>
    <row r="1150" spans="1:6" x14ac:dyDescent="0.3">
      <c r="A1150" s="3"/>
      <c r="B1150" s="3"/>
      <c r="C1150" s="35" t="s">
        <v>1252</v>
      </c>
      <c r="D1150" s="3"/>
      <c r="E1150" s="3"/>
      <c r="F1150" s="4"/>
    </row>
    <row r="1151" spans="1:6" x14ac:dyDescent="0.3">
      <c r="A1151" s="3"/>
      <c r="B1151" s="3"/>
      <c r="C1151" s="35" t="s">
        <v>1253</v>
      </c>
      <c r="D1151" s="3"/>
      <c r="E1151" s="3"/>
      <c r="F1151" s="4"/>
    </row>
    <row r="1152" spans="1:6" x14ac:dyDescent="0.3">
      <c r="A1152" s="3"/>
      <c r="B1152" s="3"/>
      <c r="C1152" s="35"/>
      <c r="D1152" s="29"/>
      <c r="E1152" s="3"/>
      <c r="F1152" s="4"/>
    </row>
    <row r="1153" spans="1:8" x14ac:dyDescent="0.3">
      <c r="A1153" s="3">
        <v>48</v>
      </c>
      <c r="B1153" s="3" t="s">
        <v>1254</v>
      </c>
      <c r="C1153" s="43" t="s">
        <v>1255</v>
      </c>
      <c r="D1153" s="29">
        <v>4990</v>
      </c>
      <c r="E1153" s="3" t="s">
        <v>324</v>
      </c>
      <c r="F1153" s="3" t="s">
        <v>1200</v>
      </c>
      <c r="H1153" s="30">
        <f>SUM(D1123:D1153)</f>
        <v>50140</v>
      </c>
    </row>
    <row r="1154" spans="1:8" x14ac:dyDescent="0.3">
      <c r="A1154" s="3"/>
      <c r="B1154" s="3"/>
      <c r="C1154" s="35" t="s">
        <v>1256</v>
      </c>
      <c r="D1154" s="29"/>
      <c r="E1154" s="3"/>
      <c r="F1154" s="4"/>
    </row>
    <row r="1155" spans="1:8" x14ac:dyDescent="0.3">
      <c r="A1155" s="3"/>
      <c r="B1155" s="3"/>
      <c r="C1155" s="4"/>
      <c r="D1155" s="3"/>
      <c r="E1155" s="3"/>
      <c r="F1155" s="4"/>
    </row>
    <row r="1156" spans="1:8" ht="22.5" x14ac:dyDescent="0.35">
      <c r="A1156" s="557" t="s">
        <v>1125</v>
      </c>
      <c r="B1156" s="557"/>
      <c r="C1156" s="557"/>
      <c r="D1156" s="557"/>
      <c r="E1156" s="557"/>
      <c r="F1156" s="557"/>
    </row>
    <row r="1157" spans="1:8" x14ac:dyDescent="0.3">
      <c r="A1157" s="28" t="s">
        <v>317</v>
      </c>
      <c r="B1157" s="28" t="s">
        <v>318</v>
      </c>
      <c r="C1157" s="28" t="s">
        <v>319</v>
      </c>
      <c r="D1157" s="28" t="s">
        <v>320</v>
      </c>
      <c r="E1157" s="28" t="s">
        <v>321</v>
      </c>
      <c r="F1157" s="28" t="s">
        <v>73</v>
      </c>
    </row>
    <row r="1158" spans="1:8" x14ac:dyDescent="0.3">
      <c r="A1158" s="3"/>
      <c r="B1158" s="3"/>
      <c r="C1158" s="35"/>
      <c r="D1158" s="3"/>
      <c r="E1158" s="3"/>
      <c r="F1158" s="4"/>
    </row>
    <row r="1159" spans="1:8" x14ac:dyDescent="0.3">
      <c r="A1159" s="3">
        <v>49</v>
      </c>
      <c r="B1159" s="3" t="s">
        <v>1257</v>
      </c>
      <c r="C1159" s="43" t="s">
        <v>1258</v>
      </c>
      <c r="D1159" s="29">
        <v>950</v>
      </c>
      <c r="E1159" s="3" t="s">
        <v>324</v>
      </c>
      <c r="F1159" s="3" t="s">
        <v>1200</v>
      </c>
    </row>
    <row r="1160" spans="1:8" x14ac:dyDescent="0.3">
      <c r="A1160" s="3"/>
      <c r="B1160" s="3"/>
      <c r="C1160" s="35" t="s">
        <v>1259</v>
      </c>
      <c r="D1160" s="29"/>
      <c r="E1160" s="3"/>
      <c r="F1160" s="4"/>
    </row>
    <row r="1161" spans="1:8" x14ac:dyDescent="0.3">
      <c r="A1161" s="3"/>
      <c r="B1161" s="3"/>
      <c r="C1161" s="35" t="s">
        <v>1260</v>
      </c>
      <c r="D1161" s="29"/>
      <c r="E1161" s="3"/>
      <c r="F1161" s="4"/>
    </row>
    <row r="1162" spans="1:8" x14ac:dyDescent="0.3">
      <c r="A1162" s="3"/>
      <c r="B1162" s="3"/>
      <c r="C1162" s="35" t="s">
        <v>1261</v>
      </c>
      <c r="D1162" s="29"/>
      <c r="E1162" s="3"/>
      <c r="F1162" s="4"/>
    </row>
    <row r="1163" spans="1:8" x14ac:dyDescent="0.3">
      <c r="A1163" s="3"/>
      <c r="B1163" s="3"/>
      <c r="C1163" s="35" t="s">
        <v>1262</v>
      </c>
      <c r="D1163" s="29"/>
      <c r="E1163" s="3"/>
      <c r="F1163" s="4"/>
    </row>
    <row r="1164" spans="1:8" x14ac:dyDescent="0.3">
      <c r="A1164" s="3"/>
      <c r="B1164" s="3"/>
      <c r="C1164" s="35"/>
      <c r="D1164" s="29"/>
      <c r="E1164" s="3"/>
      <c r="F1164" s="4"/>
    </row>
    <row r="1165" spans="1:8" x14ac:dyDescent="0.3">
      <c r="A1165" s="3">
        <v>50</v>
      </c>
      <c r="B1165" s="3" t="s">
        <v>1263</v>
      </c>
      <c r="C1165" s="44" t="s">
        <v>1264</v>
      </c>
      <c r="D1165" s="29">
        <v>8000</v>
      </c>
      <c r="E1165" s="3" t="s">
        <v>324</v>
      </c>
      <c r="F1165" s="3" t="s">
        <v>1200</v>
      </c>
    </row>
    <row r="1166" spans="1:8" x14ac:dyDescent="0.3">
      <c r="A1166" s="3"/>
      <c r="B1166" s="3"/>
      <c r="C1166" s="35"/>
      <c r="D1166" s="29"/>
      <c r="E1166" s="3"/>
      <c r="F1166" s="3"/>
    </row>
    <row r="1167" spans="1:8" x14ac:dyDescent="0.3">
      <c r="A1167" s="3">
        <v>51</v>
      </c>
      <c r="B1167" s="3" t="s">
        <v>1265</v>
      </c>
      <c r="C1167" s="35" t="s">
        <v>1266</v>
      </c>
      <c r="D1167" s="29">
        <v>12000</v>
      </c>
      <c r="E1167" s="3" t="s">
        <v>324</v>
      </c>
      <c r="F1167" s="3" t="s">
        <v>1200</v>
      </c>
      <c r="H1167" s="30">
        <f>SUM(D1159:D1167)</f>
        <v>20950</v>
      </c>
    </row>
    <row r="1168" spans="1:8" x14ac:dyDescent="0.3">
      <c r="A1168" s="3"/>
      <c r="B1168" s="3"/>
      <c r="C1168" s="35"/>
      <c r="D1168" s="29"/>
      <c r="E1168" s="3"/>
      <c r="F1168" s="4"/>
      <c r="H1168" s="39">
        <f>H1015+H1050+H1085+H1120+H1153+H1167</f>
        <v>568490</v>
      </c>
    </row>
    <row r="1169" spans="1:8" ht="20.25" thickBot="1" x14ac:dyDescent="0.35">
      <c r="A1169" s="558" t="s">
        <v>1010</v>
      </c>
      <c r="B1169" s="558"/>
      <c r="C1169" s="26" t="s">
        <v>1267</v>
      </c>
      <c r="D1169" s="45">
        <v>568490</v>
      </c>
      <c r="E1169" s="33"/>
      <c r="F1169" s="26"/>
      <c r="H1169" s="21">
        <f>D35+D66+D84+D122+D153+D190+D226+D280+D315+D694+D786+D969+D1169</f>
        <v>8425920.5</v>
      </c>
    </row>
    <row r="1170" spans="1:8" ht="20.25" thickTop="1" x14ac:dyDescent="0.3">
      <c r="A1170" s="33"/>
      <c r="B1170" s="33"/>
      <c r="C1170" s="26"/>
      <c r="D1170" s="33"/>
      <c r="E1170" s="33"/>
      <c r="F1170" s="26"/>
    </row>
    <row r="1171" spans="1:8" x14ac:dyDescent="0.3">
      <c r="A1171" s="33"/>
      <c r="B1171" s="33"/>
      <c r="C1171" s="26"/>
      <c r="D1171" s="33"/>
      <c r="E1171" s="33"/>
      <c r="F1171" s="26"/>
    </row>
    <row r="1191" spans="1:6" ht="22.5" x14ac:dyDescent="0.35">
      <c r="A1191" s="557" t="s">
        <v>1268</v>
      </c>
      <c r="B1191" s="557"/>
      <c r="C1191" s="557"/>
      <c r="D1191" s="557"/>
      <c r="E1191" s="557"/>
      <c r="F1191" s="557"/>
    </row>
    <row r="1192" spans="1:6" x14ac:dyDescent="0.3">
      <c r="A1192" s="28" t="s">
        <v>317</v>
      </c>
      <c r="B1192" s="28" t="s">
        <v>318</v>
      </c>
      <c r="C1192" s="28" t="s">
        <v>319</v>
      </c>
      <c r="D1192" s="28" t="s">
        <v>320</v>
      </c>
      <c r="E1192" s="28" t="s">
        <v>321</v>
      </c>
      <c r="F1192" s="28" t="s">
        <v>73</v>
      </c>
    </row>
    <row r="1193" spans="1:6" x14ac:dyDescent="0.3">
      <c r="A1193" s="3">
        <v>1</v>
      </c>
      <c r="B1193" s="3" t="s">
        <v>1269</v>
      </c>
      <c r="C1193" s="43" t="s">
        <v>1270</v>
      </c>
      <c r="D1193" s="29">
        <v>11800</v>
      </c>
      <c r="E1193" s="3" t="s">
        <v>1271</v>
      </c>
      <c r="F1193" s="3"/>
    </row>
    <row r="1194" spans="1:6" x14ac:dyDescent="0.3">
      <c r="A1194" s="3"/>
      <c r="B1194" s="3"/>
      <c r="C1194" s="35" t="s">
        <v>1272</v>
      </c>
      <c r="D1194" s="29"/>
      <c r="E1194" s="3"/>
      <c r="F1194" s="4"/>
    </row>
    <row r="1195" spans="1:6" x14ac:dyDescent="0.3">
      <c r="A1195" s="3"/>
      <c r="B1195" s="3"/>
      <c r="C1195" s="4"/>
      <c r="D1195" s="3"/>
      <c r="E1195" s="3"/>
      <c r="F1195" s="4"/>
    </row>
    <row r="1196" spans="1:6" x14ac:dyDescent="0.3">
      <c r="A1196" s="3">
        <v>2</v>
      </c>
      <c r="B1196" s="3" t="s">
        <v>1273</v>
      </c>
      <c r="C1196" s="43" t="s">
        <v>1274</v>
      </c>
      <c r="D1196" s="29">
        <v>9500</v>
      </c>
      <c r="E1196" s="3" t="s">
        <v>1271</v>
      </c>
      <c r="F1196" s="3"/>
    </row>
    <row r="1197" spans="1:6" x14ac:dyDescent="0.3">
      <c r="A1197" s="3"/>
      <c r="B1197" s="3"/>
      <c r="C1197" s="35"/>
      <c r="D1197" s="29"/>
      <c r="E1197" s="3"/>
      <c r="F1197" s="4"/>
    </row>
    <row r="1198" spans="1:6" x14ac:dyDescent="0.3">
      <c r="A1198" s="3">
        <v>3</v>
      </c>
      <c r="B1198" s="3" t="s">
        <v>1275</v>
      </c>
      <c r="C1198" s="35" t="s">
        <v>1276</v>
      </c>
      <c r="D1198" s="29">
        <v>6000</v>
      </c>
      <c r="E1198" s="3" t="s">
        <v>1271</v>
      </c>
      <c r="F1198" s="4"/>
    </row>
    <row r="1199" spans="1:6" x14ac:dyDescent="0.3">
      <c r="A1199" s="3"/>
      <c r="B1199" s="3"/>
      <c r="C1199" s="4"/>
      <c r="D1199" s="29"/>
      <c r="E1199" s="3"/>
      <c r="F1199" s="4"/>
    </row>
    <row r="1200" spans="1:6" x14ac:dyDescent="0.3">
      <c r="A1200" s="3">
        <v>4</v>
      </c>
      <c r="B1200" s="3" t="s">
        <v>1277</v>
      </c>
      <c r="C1200" s="35" t="s">
        <v>1278</v>
      </c>
      <c r="D1200" s="29">
        <v>9450</v>
      </c>
      <c r="E1200" s="3" t="s">
        <v>1271</v>
      </c>
      <c r="F1200" s="4"/>
    </row>
    <row r="1201" spans="1:6" x14ac:dyDescent="0.3">
      <c r="A1201" s="3"/>
      <c r="B1201" s="3"/>
      <c r="C1201" s="35" t="s">
        <v>1279</v>
      </c>
      <c r="D1201" s="29"/>
      <c r="E1201" s="3"/>
      <c r="F1201" s="3"/>
    </row>
    <row r="1202" spans="1:6" x14ac:dyDescent="0.3">
      <c r="A1202" s="3"/>
      <c r="B1202" s="3"/>
      <c r="C1202" s="35"/>
      <c r="D1202" s="29"/>
      <c r="E1202" s="3"/>
      <c r="F1202" s="4"/>
    </row>
    <row r="1203" spans="1:6" x14ac:dyDescent="0.3">
      <c r="A1203" s="3">
        <v>5</v>
      </c>
      <c r="B1203" s="3" t="s">
        <v>1280</v>
      </c>
      <c r="C1203" s="35" t="s">
        <v>1281</v>
      </c>
      <c r="D1203" s="29">
        <v>1340</v>
      </c>
      <c r="E1203" s="3" t="s">
        <v>1271</v>
      </c>
      <c r="F1203" s="4"/>
    </row>
    <row r="1204" spans="1:6" x14ac:dyDescent="0.3">
      <c r="A1204" s="3"/>
      <c r="B1204" s="3"/>
      <c r="C1204" s="35"/>
      <c r="D1204" s="29"/>
      <c r="E1204" s="3"/>
      <c r="F1204" s="4"/>
    </row>
    <row r="1205" spans="1:6" x14ac:dyDescent="0.3">
      <c r="A1205" s="3">
        <v>6</v>
      </c>
      <c r="B1205" s="3" t="s">
        <v>1282</v>
      </c>
      <c r="C1205" s="4" t="s">
        <v>1283</v>
      </c>
      <c r="D1205" s="29">
        <v>6090</v>
      </c>
      <c r="E1205" s="3" t="s">
        <v>1271</v>
      </c>
      <c r="F1205" s="3"/>
    </row>
    <row r="1206" spans="1:6" x14ac:dyDescent="0.3">
      <c r="A1206" s="3"/>
      <c r="B1206" s="3"/>
      <c r="C1206" s="43" t="s">
        <v>1284</v>
      </c>
      <c r="D1206" s="29"/>
      <c r="E1206" s="3"/>
      <c r="F1206" s="3"/>
    </row>
    <row r="1207" spans="1:6" x14ac:dyDescent="0.3">
      <c r="A1207" s="3"/>
      <c r="B1207" s="3"/>
      <c r="C1207" s="35"/>
      <c r="D1207" s="29"/>
      <c r="E1207" s="3"/>
      <c r="F1207" s="4"/>
    </row>
    <row r="1208" spans="1:6" x14ac:dyDescent="0.3">
      <c r="A1208" s="3">
        <v>7</v>
      </c>
      <c r="B1208" s="3" t="s">
        <v>1285</v>
      </c>
      <c r="C1208" s="35" t="s">
        <v>1286</v>
      </c>
      <c r="D1208" s="29">
        <v>5300</v>
      </c>
      <c r="E1208" s="3" t="s">
        <v>1287</v>
      </c>
      <c r="F1208" s="3" t="s">
        <v>1128</v>
      </c>
    </row>
    <row r="1209" spans="1:6" x14ac:dyDescent="0.3">
      <c r="A1209" s="3">
        <v>8</v>
      </c>
      <c r="B1209" s="3" t="s">
        <v>1288</v>
      </c>
      <c r="C1209" s="35" t="s">
        <v>1286</v>
      </c>
      <c r="D1209" s="29">
        <v>5300</v>
      </c>
      <c r="E1209" s="3" t="s">
        <v>1287</v>
      </c>
      <c r="F1209" s="3" t="s">
        <v>1128</v>
      </c>
    </row>
    <row r="1210" spans="1:6" x14ac:dyDescent="0.3">
      <c r="A1210" s="3">
        <v>9</v>
      </c>
      <c r="B1210" s="3" t="s">
        <v>1289</v>
      </c>
      <c r="C1210" s="35" t="s">
        <v>1286</v>
      </c>
      <c r="D1210" s="29">
        <v>5300</v>
      </c>
      <c r="E1210" s="3" t="s">
        <v>1287</v>
      </c>
      <c r="F1210" s="3" t="s">
        <v>1128</v>
      </c>
    </row>
    <row r="1211" spans="1:6" x14ac:dyDescent="0.3">
      <c r="A1211" s="3">
        <v>10</v>
      </c>
      <c r="B1211" s="3" t="s">
        <v>1290</v>
      </c>
      <c r="C1211" s="35" t="s">
        <v>1286</v>
      </c>
      <c r="D1211" s="29">
        <v>5300</v>
      </c>
      <c r="E1211" s="3" t="s">
        <v>1287</v>
      </c>
      <c r="F1211" s="3" t="s">
        <v>1128</v>
      </c>
    </row>
    <row r="1212" spans="1:6" x14ac:dyDescent="0.3">
      <c r="A1212" s="3">
        <v>11</v>
      </c>
      <c r="B1212" s="3" t="s">
        <v>1291</v>
      </c>
      <c r="C1212" s="35" t="s">
        <v>1286</v>
      </c>
      <c r="D1212" s="29">
        <v>5300</v>
      </c>
      <c r="E1212" s="3" t="s">
        <v>1287</v>
      </c>
      <c r="F1212" s="3" t="s">
        <v>1128</v>
      </c>
    </row>
    <row r="1213" spans="1:6" x14ac:dyDescent="0.3">
      <c r="A1213" s="3">
        <v>12</v>
      </c>
      <c r="B1213" s="3" t="s">
        <v>1292</v>
      </c>
      <c r="C1213" s="35" t="s">
        <v>1286</v>
      </c>
      <c r="D1213" s="29">
        <v>5300</v>
      </c>
      <c r="E1213" s="3" t="s">
        <v>1287</v>
      </c>
      <c r="F1213" s="3" t="s">
        <v>1128</v>
      </c>
    </row>
    <row r="1214" spans="1:6" x14ac:dyDescent="0.3">
      <c r="A1214" s="3"/>
      <c r="B1214" s="3"/>
      <c r="C1214" s="35"/>
      <c r="D1214" s="29"/>
      <c r="E1214" s="3"/>
      <c r="F1214" s="3"/>
    </row>
    <row r="1215" spans="1:6" x14ac:dyDescent="0.3">
      <c r="A1215" s="3">
        <v>13</v>
      </c>
      <c r="B1215" s="3" t="s">
        <v>1293</v>
      </c>
      <c r="C1215" s="35" t="s">
        <v>1286</v>
      </c>
      <c r="D1215" s="29">
        <v>5300</v>
      </c>
      <c r="E1215" s="3" t="s">
        <v>1287</v>
      </c>
      <c r="F1215" s="3" t="s">
        <v>1294</v>
      </c>
    </row>
    <row r="1216" spans="1:6" x14ac:dyDescent="0.3">
      <c r="A1216" s="3">
        <v>14</v>
      </c>
      <c r="B1216" s="3" t="s">
        <v>1295</v>
      </c>
      <c r="C1216" s="35" t="s">
        <v>1286</v>
      </c>
      <c r="D1216" s="29">
        <v>5300</v>
      </c>
      <c r="E1216" s="3" t="s">
        <v>1287</v>
      </c>
      <c r="F1216" s="3" t="s">
        <v>1294</v>
      </c>
    </row>
    <row r="1217" spans="1:6" x14ac:dyDescent="0.3">
      <c r="A1217" s="3">
        <v>15</v>
      </c>
      <c r="B1217" s="3" t="s">
        <v>1296</v>
      </c>
      <c r="C1217" s="35" t="s">
        <v>1286</v>
      </c>
      <c r="D1217" s="29">
        <v>5300</v>
      </c>
      <c r="E1217" s="3" t="s">
        <v>1287</v>
      </c>
      <c r="F1217" s="3" t="s">
        <v>1294</v>
      </c>
    </row>
    <row r="1218" spans="1:6" x14ac:dyDescent="0.3">
      <c r="A1218" s="3"/>
      <c r="B1218" s="3"/>
      <c r="C1218" s="35"/>
      <c r="D1218" s="3"/>
      <c r="E1218" s="3"/>
      <c r="F1218" s="4"/>
    </row>
    <row r="1219" spans="1:6" x14ac:dyDescent="0.3">
      <c r="A1219" s="3">
        <v>16</v>
      </c>
      <c r="B1219" s="3" t="s">
        <v>1297</v>
      </c>
      <c r="C1219" s="43" t="s">
        <v>1298</v>
      </c>
      <c r="D1219" s="29">
        <v>6600</v>
      </c>
      <c r="E1219" s="3" t="s">
        <v>1287</v>
      </c>
      <c r="F1219" s="3" t="s">
        <v>1294</v>
      </c>
    </row>
    <row r="1220" spans="1:6" x14ac:dyDescent="0.3">
      <c r="A1220" s="3"/>
      <c r="B1220" s="3"/>
      <c r="C1220" s="35"/>
      <c r="D1220" s="29"/>
      <c r="E1220" s="3"/>
      <c r="F1220" s="3"/>
    </row>
    <row r="1221" spans="1:6" x14ac:dyDescent="0.3">
      <c r="A1221" s="3">
        <v>17</v>
      </c>
      <c r="B1221" s="3" t="s">
        <v>1299</v>
      </c>
      <c r="C1221" s="43" t="s">
        <v>1298</v>
      </c>
      <c r="D1221" s="29">
        <v>6600</v>
      </c>
      <c r="E1221" s="3" t="s">
        <v>1287</v>
      </c>
      <c r="F1221" s="3" t="s">
        <v>1300</v>
      </c>
    </row>
    <row r="1222" spans="1:6" x14ac:dyDescent="0.3">
      <c r="A1222" s="3"/>
      <c r="B1222" s="3"/>
      <c r="C1222" s="43"/>
      <c r="D1222" s="29"/>
      <c r="E1222" s="3"/>
      <c r="F1222" s="3"/>
    </row>
    <row r="1223" spans="1:6" x14ac:dyDescent="0.3">
      <c r="A1223" s="3"/>
      <c r="B1223" s="3"/>
      <c r="C1223" s="43"/>
      <c r="D1223" s="29"/>
      <c r="E1223" s="3"/>
      <c r="F1223" s="3"/>
    </row>
    <row r="1224" spans="1:6" x14ac:dyDescent="0.3">
      <c r="A1224" s="3"/>
      <c r="B1224" s="3"/>
      <c r="C1224" s="35"/>
      <c r="D1224" s="29"/>
      <c r="E1224" s="3"/>
      <c r="F1224" s="4"/>
    </row>
    <row r="1225" spans="1:6" x14ac:dyDescent="0.3">
      <c r="A1225" s="3"/>
      <c r="B1225" s="3"/>
      <c r="C1225" s="43"/>
      <c r="D1225" s="29"/>
      <c r="E1225" s="3"/>
      <c r="F1225" s="3"/>
    </row>
    <row r="1226" spans="1:6" ht="22.5" x14ac:dyDescent="0.35">
      <c r="A1226" s="557" t="s">
        <v>1268</v>
      </c>
      <c r="B1226" s="557"/>
      <c r="C1226" s="557"/>
      <c r="D1226" s="557"/>
      <c r="E1226" s="557"/>
      <c r="F1226" s="557"/>
    </row>
    <row r="1227" spans="1:6" x14ac:dyDescent="0.3">
      <c r="A1227" s="28" t="s">
        <v>317</v>
      </c>
      <c r="B1227" s="28" t="s">
        <v>318</v>
      </c>
      <c r="C1227" s="28" t="s">
        <v>319</v>
      </c>
      <c r="D1227" s="28" t="s">
        <v>320</v>
      </c>
      <c r="E1227" s="28" t="s">
        <v>321</v>
      </c>
      <c r="F1227" s="28" t="s">
        <v>73</v>
      </c>
    </row>
    <row r="1228" spans="1:6" x14ac:dyDescent="0.3">
      <c r="A1228" s="3">
        <v>18</v>
      </c>
      <c r="B1228" s="3" t="s">
        <v>1301</v>
      </c>
      <c r="C1228" s="35" t="s">
        <v>1302</v>
      </c>
      <c r="D1228" s="29">
        <v>5900</v>
      </c>
      <c r="E1228" s="3" t="s">
        <v>1287</v>
      </c>
      <c r="F1228" s="3" t="s">
        <v>1128</v>
      </c>
    </row>
    <row r="1229" spans="1:6" x14ac:dyDescent="0.3">
      <c r="A1229" s="3">
        <v>19</v>
      </c>
      <c r="B1229" s="3" t="s">
        <v>1303</v>
      </c>
      <c r="C1229" s="35" t="s">
        <v>1302</v>
      </c>
      <c r="D1229" s="29">
        <v>5900</v>
      </c>
      <c r="E1229" s="3" t="s">
        <v>1287</v>
      </c>
      <c r="F1229" s="3" t="s">
        <v>1304</v>
      </c>
    </row>
    <row r="1230" spans="1:6" x14ac:dyDescent="0.3">
      <c r="A1230" s="3"/>
      <c r="B1230" s="3"/>
      <c r="C1230" s="4"/>
      <c r="D1230" s="29"/>
      <c r="E1230" s="3"/>
      <c r="F1230" s="3" t="s">
        <v>578</v>
      </c>
    </row>
    <row r="1231" spans="1:6" x14ac:dyDescent="0.3">
      <c r="A1231" s="3">
        <v>20</v>
      </c>
      <c r="B1231" s="3" t="s">
        <v>1305</v>
      </c>
      <c r="C1231" s="43" t="s">
        <v>1306</v>
      </c>
      <c r="D1231" s="29">
        <v>2190</v>
      </c>
      <c r="E1231" s="3" t="s">
        <v>1287</v>
      </c>
      <c r="F1231" s="3" t="s">
        <v>1128</v>
      </c>
    </row>
    <row r="1232" spans="1:6" x14ac:dyDescent="0.3">
      <c r="A1232" s="3">
        <v>21</v>
      </c>
      <c r="B1232" s="3" t="s">
        <v>1307</v>
      </c>
      <c r="C1232" s="43" t="s">
        <v>1306</v>
      </c>
      <c r="D1232" s="29">
        <v>2190</v>
      </c>
      <c r="E1232" s="3" t="s">
        <v>1287</v>
      </c>
      <c r="F1232" s="3" t="s">
        <v>1128</v>
      </c>
    </row>
    <row r="1233" spans="1:6" x14ac:dyDescent="0.3">
      <c r="A1233" s="3">
        <v>22</v>
      </c>
      <c r="B1233" s="3" t="s">
        <v>1308</v>
      </c>
      <c r="C1233" s="43" t="s">
        <v>1306</v>
      </c>
      <c r="D1233" s="29">
        <v>2190</v>
      </c>
      <c r="E1233" s="3" t="s">
        <v>1287</v>
      </c>
      <c r="F1233" s="3" t="s">
        <v>1128</v>
      </c>
    </row>
    <row r="1234" spans="1:6" x14ac:dyDescent="0.3">
      <c r="A1234" s="3"/>
      <c r="B1234" s="3"/>
      <c r="C1234" s="35"/>
      <c r="D1234" s="29"/>
      <c r="E1234" s="3"/>
      <c r="F1234" s="4"/>
    </row>
    <row r="1235" spans="1:6" x14ac:dyDescent="0.3">
      <c r="A1235" s="3">
        <v>23</v>
      </c>
      <c r="B1235" s="3" t="s">
        <v>1309</v>
      </c>
      <c r="C1235" s="35" t="s">
        <v>1310</v>
      </c>
      <c r="D1235" s="29">
        <v>1800</v>
      </c>
      <c r="E1235" s="3" t="s">
        <v>1287</v>
      </c>
      <c r="F1235" s="3" t="s">
        <v>1128</v>
      </c>
    </row>
    <row r="1236" spans="1:6" x14ac:dyDescent="0.3">
      <c r="A1236" s="3">
        <v>24</v>
      </c>
      <c r="B1236" s="3" t="s">
        <v>1311</v>
      </c>
      <c r="C1236" s="35" t="s">
        <v>1310</v>
      </c>
      <c r="D1236" s="29">
        <v>1800</v>
      </c>
      <c r="E1236" s="3" t="s">
        <v>1287</v>
      </c>
      <c r="F1236" s="3" t="s">
        <v>1128</v>
      </c>
    </row>
    <row r="1237" spans="1:6" x14ac:dyDescent="0.3">
      <c r="A1237" s="3">
        <v>25</v>
      </c>
      <c r="B1237" s="3" t="s">
        <v>1312</v>
      </c>
      <c r="C1237" s="35" t="s">
        <v>1310</v>
      </c>
      <c r="D1237" s="29">
        <v>1800</v>
      </c>
      <c r="E1237" s="3" t="s">
        <v>1287</v>
      </c>
      <c r="F1237" s="3" t="s">
        <v>1128</v>
      </c>
    </row>
    <row r="1238" spans="1:6" x14ac:dyDescent="0.3">
      <c r="A1238" s="3">
        <v>26</v>
      </c>
      <c r="B1238" s="3" t="s">
        <v>1313</v>
      </c>
      <c r="C1238" s="35" t="s">
        <v>1310</v>
      </c>
      <c r="D1238" s="29">
        <v>1800</v>
      </c>
      <c r="E1238" s="3" t="s">
        <v>1287</v>
      </c>
      <c r="F1238" s="3" t="s">
        <v>1128</v>
      </c>
    </row>
    <row r="1239" spans="1:6" x14ac:dyDescent="0.3">
      <c r="A1239" s="3">
        <v>27</v>
      </c>
      <c r="B1239" s="3" t="s">
        <v>1314</v>
      </c>
      <c r="C1239" s="35" t="s">
        <v>1310</v>
      </c>
      <c r="D1239" s="29">
        <v>1800</v>
      </c>
      <c r="E1239" s="3" t="s">
        <v>1287</v>
      </c>
      <c r="F1239" s="3" t="s">
        <v>1128</v>
      </c>
    </row>
    <row r="1240" spans="1:6" x14ac:dyDescent="0.3">
      <c r="A1240" s="3">
        <v>28</v>
      </c>
      <c r="B1240" s="3" t="s">
        <v>1315</v>
      </c>
      <c r="C1240" s="35" t="s">
        <v>1310</v>
      </c>
      <c r="D1240" s="29">
        <v>1800</v>
      </c>
      <c r="E1240" s="3" t="s">
        <v>1287</v>
      </c>
      <c r="F1240" s="3" t="s">
        <v>1128</v>
      </c>
    </row>
    <row r="1241" spans="1:6" x14ac:dyDescent="0.3">
      <c r="A1241" s="3"/>
      <c r="B1241" s="3"/>
      <c r="C1241" s="35"/>
      <c r="D1241" s="29"/>
      <c r="E1241" s="3"/>
      <c r="F1241" s="4"/>
    </row>
    <row r="1242" spans="1:6" x14ac:dyDescent="0.3">
      <c r="A1242" s="3">
        <v>29</v>
      </c>
      <c r="B1242" s="3" t="s">
        <v>1316</v>
      </c>
      <c r="C1242" s="35" t="s">
        <v>1317</v>
      </c>
      <c r="D1242" s="29">
        <v>11500</v>
      </c>
      <c r="E1242" s="3" t="s">
        <v>1287</v>
      </c>
      <c r="F1242" s="3" t="s">
        <v>1294</v>
      </c>
    </row>
    <row r="1243" spans="1:6" x14ac:dyDescent="0.3">
      <c r="A1243" s="3"/>
      <c r="B1243" s="3"/>
      <c r="C1243" s="35" t="s">
        <v>1318</v>
      </c>
      <c r="D1243" s="29"/>
      <c r="E1243" s="3"/>
      <c r="F1243" s="3"/>
    </row>
    <row r="1244" spans="1:6" x14ac:dyDescent="0.3">
      <c r="A1244" s="3"/>
      <c r="B1244" s="3"/>
      <c r="C1244" s="35" t="s">
        <v>1319</v>
      </c>
      <c r="D1244" s="29"/>
      <c r="E1244" s="3"/>
      <c r="F1244" s="3"/>
    </row>
    <row r="1245" spans="1:6" x14ac:dyDescent="0.3">
      <c r="A1245" s="3"/>
      <c r="B1245" s="3"/>
      <c r="C1245" s="35"/>
      <c r="D1245" s="29"/>
      <c r="E1245" s="3"/>
      <c r="F1245" s="3"/>
    </row>
    <row r="1246" spans="1:6" x14ac:dyDescent="0.3">
      <c r="A1246" s="3">
        <v>30</v>
      </c>
      <c r="B1246" s="3" t="s">
        <v>1320</v>
      </c>
      <c r="C1246" s="35" t="s">
        <v>1321</v>
      </c>
      <c r="D1246" s="29">
        <v>3890</v>
      </c>
      <c r="E1246" s="3" t="s">
        <v>1287</v>
      </c>
      <c r="F1246" s="3" t="s">
        <v>1128</v>
      </c>
    </row>
    <row r="1247" spans="1:6" x14ac:dyDescent="0.3">
      <c r="A1247" s="3"/>
      <c r="B1247" s="3"/>
      <c r="C1247" s="35" t="s">
        <v>1322</v>
      </c>
      <c r="D1247" s="29"/>
      <c r="E1247" s="3"/>
      <c r="F1247" s="3"/>
    </row>
    <row r="1248" spans="1:6" x14ac:dyDescent="0.3">
      <c r="A1248" s="3"/>
      <c r="B1248" s="3"/>
      <c r="C1248" s="35"/>
      <c r="D1248" s="29"/>
      <c r="E1248" s="3"/>
      <c r="F1248" s="3"/>
    </row>
    <row r="1249" spans="1:6" x14ac:dyDescent="0.3">
      <c r="A1249" s="3">
        <v>31</v>
      </c>
      <c r="B1249" s="3" t="s">
        <v>1323</v>
      </c>
      <c r="C1249" s="35" t="s">
        <v>1324</v>
      </c>
      <c r="D1249" s="29">
        <v>3950</v>
      </c>
      <c r="E1249" s="3" t="s">
        <v>1287</v>
      </c>
      <c r="F1249" s="3" t="s">
        <v>1325</v>
      </c>
    </row>
    <row r="1250" spans="1:6" x14ac:dyDescent="0.3">
      <c r="A1250" s="3"/>
      <c r="B1250" s="3"/>
      <c r="C1250" s="43"/>
      <c r="D1250" s="29"/>
      <c r="E1250" s="3"/>
      <c r="F1250" s="3"/>
    </row>
    <row r="1251" spans="1:6" x14ac:dyDescent="0.3">
      <c r="A1251" s="3">
        <v>32</v>
      </c>
      <c r="B1251" s="3" t="s">
        <v>1326</v>
      </c>
      <c r="C1251" s="35" t="s">
        <v>1327</v>
      </c>
      <c r="D1251" s="29">
        <v>7515</v>
      </c>
      <c r="E1251" s="3" t="s">
        <v>1287</v>
      </c>
      <c r="F1251" s="3" t="s">
        <v>1128</v>
      </c>
    </row>
    <row r="1252" spans="1:6" x14ac:dyDescent="0.3">
      <c r="A1252" s="3"/>
      <c r="B1252" s="3"/>
      <c r="C1252" s="4" t="s">
        <v>1328</v>
      </c>
      <c r="D1252" s="3"/>
      <c r="E1252" s="3"/>
      <c r="F1252" s="4"/>
    </row>
    <row r="1253" spans="1:6" x14ac:dyDescent="0.3">
      <c r="A1253" s="3"/>
      <c r="B1253" s="3"/>
      <c r="C1253" s="35"/>
      <c r="D1253" s="29"/>
      <c r="E1253" s="3"/>
      <c r="F1253" s="4"/>
    </row>
    <row r="1254" spans="1:6" x14ac:dyDescent="0.3">
      <c r="A1254" s="3">
        <v>33</v>
      </c>
      <c r="B1254" s="3" t="s">
        <v>1329</v>
      </c>
      <c r="C1254" s="35" t="s">
        <v>1330</v>
      </c>
      <c r="D1254" s="29">
        <v>3500</v>
      </c>
      <c r="E1254" s="3" t="s">
        <v>1287</v>
      </c>
      <c r="F1254" s="3" t="s">
        <v>1128</v>
      </c>
    </row>
    <row r="1255" spans="1:6" x14ac:dyDescent="0.3">
      <c r="A1255" s="3"/>
      <c r="B1255" s="3"/>
      <c r="C1255" s="4" t="s">
        <v>1331</v>
      </c>
      <c r="D1255" s="3"/>
      <c r="E1255" s="3"/>
      <c r="F1255" s="4"/>
    </row>
    <row r="1256" spans="1:6" x14ac:dyDescent="0.3">
      <c r="A1256" s="3">
        <v>34</v>
      </c>
      <c r="B1256" s="3" t="s">
        <v>1332</v>
      </c>
      <c r="C1256" s="35" t="s">
        <v>1330</v>
      </c>
      <c r="D1256" s="29">
        <v>3500</v>
      </c>
      <c r="E1256" s="3" t="s">
        <v>1287</v>
      </c>
      <c r="F1256" s="3" t="s">
        <v>1128</v>
      </c>
    </row>
    <row r="1257" spans="1:6" x14ac:dyDescent="0.3">
      <c r="A1257" s="3"/>
      <c r="B1257" s="3"/>
      <c r="C1257" s="4" t="s">
        <v>1331</v>
      </c>
      <c r="D1257" s="3"/>
      <c r="E1257" s="3"/>
      <c r="F1257" s="4"/>
    </row>
    <row r="1258" spans="1:6" x14ac:dyDescent="0.3">
      <c r="A1258" s="3"/>
      <c r="B1258" s="3"/>
      <c r="C1258" s="43"/>
      <c r="D1258" s="29"/>
      <c r="E1258" s="3"/>
      <c r="F1258" s="3"/>
    </row>
    <row r="1259" spans="1:6" x14ac:dyDescent="0.3">
      <c r="A1259" s="3"/>
      <c r="B1259" s="3"/>
      <c r="C1259" s="35"/>
      <c r="D1259" s="29"/>
      <c r="E1259" s="3"/>
      <c r="F1259" s="4"/>
    </row>
    <row r="1260" spans="1:6" x14ac:dyDescent="0.3">
      <c r="A1260" s="9"/>
      <c r="B1260" s="9"/>
      <c r="C1260" s="46"/>
      <c r="D1260" s="47"/>
      <c r="E1260" s="9"/>
      <c r="F1260" s="8"/>
    </row>
    <row r="1261" spans="1:6" ht="22.5" x14ac:dyDescent="0.35">
      <c r="A1261" s="557" t="s">
        <v>1268</v>
      </c>
      <c r="B1261" s="557"/>
      <c r="C1261" s="557"/>
      <c r="D1261" s="557"/>
      <c r="E1261" s="557"/>
      <c r="F1261" s="557"/>
    </row>
    <row r="1262" spans="1:6" x14ac:dyDescent="0.3">
      <c r="A1262" s="28" t="s">
        <v>317</v>
      </c>
      <c r="B1262" s="28" t="s">
        <v>318</v>
      </c>
      <c r="C1262" s="28" t="s">
        <v>319</v>
      </c>
      <c r="D1262" s="28" t="s">
        <v>320</v>
      </c>
      <c r="E1262" s="28" t="s">
        <v>321</v>
      </c>
      <c r="F1262" s="28" t="s">
        <v>73</v>
      </c>
    </row>
    <row r="1263" spans="1:6" x14ac:dyDescent="0.3">
      <c r="A1263" s="3"/>
      <c r="B1263" s="3"/>
      <c r="C1263" s="35"/>
      <c r="D1263" s="29"/>
      <c r="E1263" s="3"/>
      <c r="F1263" s="4"/>
    </row>
    <row r="1264" spans="1:6" x14ac:dyDescent="0.3">
      <c r="A1264" s="3">
        <v>35</v>
      </c>
      <c r="B1264" s="3" t="s">
        <v>1333</v>
      </c>
      <c r="C1264" s="35" t="s">
        <v>1334</v>
      </c>
      <c r="D1264" s="29" t="s">
        <v>1070</v>
      </c>
      <c r="E1264" s="3" t="s">
        <v>1287</v>
      </c>
      <c r="F1264" s="3" t="s">
        <v>1128</v>
      </c>
    </row>
    <row r="1265" spans="1:6" x14ac:dyDescent="0.3">
      <c r="A1265" s="3"/>
      <c r="B1265" s="3"/>
      <c r="C1265" s="48" t="s">
        <v>1335</v>
      </c>
      <c r="D1265" s="29"/>
      <c r="E1265" s="3"/>
      <c r="F1265" s="3"/>
    </row>
    <row r="1266" spans="1:6" x14ac:dyDescent="0.3">
      <c r="A1266" s="3"/>
      <c r="B1266" s="3"/>
      <c r="C1266" s="48" t="s">
        <v>1336</v>
      </c>
      <c r="D1266" s="29"/>
      <c r="E1266" s="3"/>
      <c r="F1266" s="3"/>
    </row>
    <row r="1267" spans="1:6" x14ac:dyDescent="0.3">
      <c r="A1267" s="3"/>
      <c r="B1267" s="3"/>
      <c r="C1267" s="35"/>
      <c r="D1267" s="29"/>
      <c r="E1267" s="3"/>
      <c r="F1267" s="3"/>
    </row>
    <row r="1268" spans="1:6" x14ac:dyDescent="0.3">
      <c r="A1268" s="3">
        <v>36</v>
      </c>
      <c r="B1268" s="3" t="s">
        <v>1337</v>
      </c>
      <c r="C1268" s="35" t="s">
        <v>1338</v>
      </c>
      <c r="D1268" s="29" t="s">
        <v>1070</v>
      </c>
      <c r="E1268" s="3" t="s">
        <v>1287</v>
      </c>
      <c r="F1268" s="3" t="s">
        <v>1128</v>
      </c>
    </row>
    <row r="1269" spans="1:6" x14ac:dyDescent="0.3">
      <c r="A1269" s="3"/>
      <c r="B1269" s="3"/>
      <c r="C1269" s="48" t="s">
        <v>1335</v>
      </c>
      <c r="D1269" s="3"/>
      <c r="E1269" s="3"/>
      <c r="F1269" s="4"/>
    </row>
    <row r="1270" spans="1:6" x14ac:dyDescent="0.3">
      <c r="A1270" s="3"/>
      <c r="B1270" s="3"/>
      <c r="C1270" s="48" t="s">
        <v>1336</v>
      </c>
      <c r="D1270" s="29"/>
      <c r="E1270" s="3"/>
      <c r="F1270" s="3"/>
    </row>
    <row r="1271" spans="1:6" x14ac:dyDescent="0.3">
      <c r="A1271" s="3"/>
      <c r="B1271" s="3"/>
      <c r="C1271" s="48"/>
      <c r="D1271" s="29"/>
      <c r="E1271" s="3"/>
      <c r="F1271" s="3"/>
    </row>
    <row r="1272" spans="1:6" x14ac:dyDescent="0.3">
      <c r="A1272" s="3">
        <v>37</v>
      </c>
      <c r="B1272" s="3" t="s">
        <v>1339</v>
      </c>
      <c r="C1272" s="35" t="s">
        <v>1340</v>
      </c>
      <c r="D1272" s="29">
        <v>1395000</v>
      </c>
      <c r="E1272" s="3" t="s">
        <v>1287</v>
      </c>
      <c r="F1272" s="3" t="s">
        <v>1128</v>
      </c>
    </row>
    <row r="1273" spans="1:6" x14ac:dyDescent="0.3">
      <c r="A1273" s="3"/>
      <c r="B1273" s="3"/>
      <c r="C1273" s="35" t="s">
        <v>1341</v>
      </c>
      <c r="D1273" s="29"/>
      <c r="E1273" s="3"/>
      <c r="F1273" s="3"/>
    </row>
    <row r="1274" spans="1:6" x14ac:dyDescent="0.3">
      <c r="A1274" s="3"/>
      <c r="B1274" s="3"/>
      <c r="C1274" s="35" t="s">
        <v>1342</v>
      </c>
      <c r="D1274" s="29"/>
      <c r="E1274" s="3"/>
      <c r="F1274" s="3"/>
    </row>
    <row r="1275" spans="1:6" x14ac:dyDescent="0.3">
      <c r="A1275" s="3"/>
      <c r="B1275" s="3"/>
      <c r="C1275" s="43" t="s">
        <v>1343</v>
      </c>
      <c r="D1275" s="29"/>
      <c r="E1275" s="3"/>
      <c r="F1275" s="3"/>
    </row>
    <row r="1276" spans="1:6" x14ac:dyDescent="0.3">
      <c r="A1276" s="3"/>
      <c r="B1276" s="3"/>
      <c r="C1276" s="43" t="s">
        <v>1344</v>
      </c>
      <c r="D1276" s="29"/>
      <c r="E1276" s="3"/>
      <c r="F1276" s="3"/>
    </row>
    <row r="1277" spans="1:6" x14ac:dyDescent="0.3">
      <c r="A1277" s="3"/>
      <c r="B1277" s="3"/>
      <c r="C1277" s="43" t="s">
        <v>1345</v>
      </c>
      <c r="D1277" s="29"/>
      <c r="E1277" s="3"/>
      <c r="F1277" s="3"/>
    </row>
    <row r="1278" spans="1:6" x14ac:dyDescent="0.3">
      <c r="A1278" s="3"/>
      <c r="B1278" s="3"/>
      <c r="C1278" s="43" t="s">
        <v>1346</v>
      </c>
      <c r="D1278" s="29"/>
      <c r="E1278" s="3"/>
      <c r="F1278" s="3"/>
    </row>
    <row r="1279" spans="1:6" x14ac:dyDescent="0.3">
      <c r="A1279" s="3"/>
      <c r="B1279" s="3"/>
      <c r="C1279" s="43"/>
      <c r="D1279" s="29"/>
      <c r="E1279" s="3"/>
      <c r="F1279" s="3"/>
    </row>
    <row r="1280" spans="1:6" ht="20.25" thickBot="1" x14ac:dyDescent="0.35">
      <c r="A1280" s="558" t="s">
        <v>1010</v>
      </c>
      <c r="B1280" s="558"/>
      <c r="C1280" s="26" t="str">
        <f>BAHTTEXT(D1280)</f>
        <v>หนึ่งล้านห้าแสนหกหมื่นสามพันหนึ่งร้อยห้าบาทถ้วน</v>
      </c>
      <c r="D1280" s="45">
        <f>SUM(D1193:D1225)+SUM(D1228:D1259)+SUM(D1263:D1279)</f>
        <v>1563105</v>
      </c>
      <c r="E1280" s="9"/>
      <c r="F1280" s="8"/>
    </row>
    <row r="1281" spans="1:6" ht="20.25" thickTop="1" x14ac:dyDescent="0.3">
      <c r="A1281" s="9"/>
      <c r="B1281" s="9"/>
      <c r="C1281" s="46"/>
      <c r="D1281" s="47"/>
      <c r="E1281" s="9"/>
      <c r="F1281" s="9"/>
    </row>
    <row r="1282" spans="1:6" x14ac:dyDescent="0.3">
      <c r="A1282" s="9"/>
      <c r="B1282" s="9"/>
      <c r="C1282" s="46"/>
      <c r="D1282" s="47"/>
      <c r="E1282" s="9"/>
      <c r="F1282" s="9"/>
    </row>
    <row r="1283" spans="1:6" x14ac:dyDescent="0.3">
      <c r="A1283" s="9"/>
      <c r="B1283" s="9"/>
      <c r="C1283" s="46"/>
      <c r="D1283" s="47"/>
      <c r="E1283" s="9"/>
      <c r="F1283" s="9"/>
    </row>
    <row r="1284" spans="1:6" x14ac:dyDescent="0.3">
      <c r="A1284" s="9"/>
      <c r="B1284" s="9"/>
      <c r="C1284" s="46"/>
      <c r="D1284" s="47"/>
      <c r="E1284" s="9"/>
      <c r="F1284" s="9"/>
    </row>
    <row r="1285" spans="1:6" x14ac:dyDescent="0.3">
      <c r="A1285" s="9"/>
      <c r="B1285" s="9"/>
      <c r="C1285" s="46"/>
      <c r="D1285" s="47"/>
      <c r="E1285" s="9"/>
      <c r="F1285" s="9"/>
    </row>
    <row r="1286" spans="1:6" x14ac:dyDescent="0.3">
      <c r="A1286" s="9"/>
      <c r="B1286" s="9"/>
      <c r="C1286" s="46"/>
      <c r="D1286" s="47"/>
      <c r="E1286" s="9"/>
      <c r="F1286" s="9"/>
    </row>
    <row r="1287" spans="1:6" x14ac:dyDescent="0.3">
      <c r="A1287" s="9"/>
      <c r="B1287" s="9"/>
      <c r="C1287" s="46"/>
      <c r="D1287" s="47"/>
      <c r="E1287" s="9"/>
      <c r="F1287" s="9"/>
    </row>
    <row r="1288" spans="1:6" x14ac:dyDescent="0.3">
      <c r="A1288" s="9"/>
      <c r="B1288" s="9"/>
      <c r="C1288" s="46"/>
      <c r="D1288" s="47"/>
      <c r="E1288" s="9"/>
      <c r="F1288" s="9"/>
    </row>
    <row r="1289" spans="1:6" x14ac:dyDescent="0.3">
      <c r="A1289" s="9"/>
      <c r="B1289" s="9"/>
      <c r="C1289" s="46"/>
      <c r="D1289" s="47"/>
      <c r="E1289" s="9"/>
      <c r="F1289" s="9"/>
    </row>
    <row r="1290" spans="1:6" x14ac:dyDescent="0.3">
      <c r="A1290" s="9"/>
      <c r="B1290" s="9"/>
      <c r="C1290" s="46"/>
      <c r="D1290" s="47"/>
      <c r="E1290" s="9"/>
      <c r="F1290" s="9"/>
    </row>
    <row r="1291" spans="1:6" x14ac:dyDescent="0.3">
      <c r="A1291" s="9"/>
      <c r="B1291" s="9"/>
      <c r="C1291" s="46"/>
      <c r="D1291" s="47"/>
      <c r="E1291" s="9"/>
      <c r="F1291" s="9"/>
    </row>
    <row r="1292" spans="1:6" x14ac:dyDescent="0.3">
      <c r="A1292" s="9"/>
      <c r="B1292" s="9"/>
      <c r="C1292" s="46"/>
      <c r="D1292" s="47"/>
      <c r="E1292" s="9"/>
      <c r="F1292" s="9"/>
    </row>
    <row r="1293" spans="1:6" x14ac:dyDescent="0.3">
      <c r="A1293" s="9"/>
      <c r="B1293" s="9"/>
      <c r="C1293" s="46"/>
      <c r="D1293" s="47"/>
      <c r="E1293" s="9"/>
      <c r="F1293" s="9"/>
    </row>
    <row r="1294" spans="1:6" x14ac:dyDescent="0.3">
      <c r="A1294" s="9"/>
      <c r="B1294" s="9"/>
      <c r="C1294" s="46"/>
      <c r="D1294" s="47"/>
      <c r="E1294" s="9"/>
      <c r="F1294" s="9"/>
    </row>
    <row r="1295" spans="1:6" x14ac:dyDescent="0.3">
      <c r="A1295" s="9"/>
      <c r="B1295" s="9"/>
      <c r="C1295" s="46"/>
      <c r="D1295" s="47"/>
      <c r="E1295" s="9"/>
      <c r="F1295" s="9"/>
    </row>
    <row r="1296" spans="1:6" ht="22.5" x14ac:dyDescent="0.35">
      <c r="A1296" s="557" t="s">
        <v>1347</v>
      </c>
      <c r="B1296" s="557"/>
      <c r="C1296" s="557"/>
      <c r="D1296" s="557"/>
      <c r="E1296" s="557"/>
      <c r="F1296" s="557"/>
    </row>
    <row r="1297" spans="1:6" x14ac:dyDescent="0.3">
      <c r="A1297" s="28" t="s">
        <v>317</v>
      </c>
      <c r="B1297" s="28" t="s">
        <v>318</v>
      </c>
      <c r="C1297" s="28" t="s">
        <v>319</v>
      </c>
      <c r="D1297" s="28" t="s">
        <v>320</v>
      </c>
      <c r="E1297" s="28" t="s">
        <v>321</v>
      </c>
      <c r="F1297" s="28" t="s">
        <v>73</v>
      </c>
    </row>
    <row r="1298" spans="1:6" x14ac:dyDescent="0.3">
      <c r="A1298" s="3">
        <v>1</v>
      </c>
      <c r="B1298" s="3" t="s">
        <v>1348</v>
      </c>
      <c r="C1298" s="35" t="s">
        <v>1349</v>
      </c>
      <c r="D1298" s="29">
        <v>4200</v>
      </c>
      <c r="E1298" s="3" t="s">
        <v>1350</v>
      </c>
      <c r="F1298" s="3" t="s">
        <v>1294</v>
      </c>
    </row>
    <row r="1299" spans="1:6" x14ac:dyDescent="0.3">
      <c r="A1299" s="3">
        <v>2</v>
      </c>
      <c r="B1299" s="3" t="s">
        <v>1351</v>
      </c>
      <c r="C1299" s="35" t="s">
        <v>1349</v>
      </c>
      <c r="D1299" s="29">
        <v>4200</v>
      </c>
      <c r="E1299" s="3" t="s">
        <v>1350</v>
      </c>
      <c r="F1299" s="3" t="s">
        <v>1294</v>
      </c>
    </row>
    <row r="1300" spans="1:6" x14ac:dyDescent="0.3">
      <c r="A1300" s="3">
        <v>3</v>
      </c>
      <c r="B1300" s="3" t="s">
        <v>1352</v>
      </c>
      <c r="C1300" s="35" t="s">
        <v>1349</v>
      </c>
      <c r="D1300" s="29">
        <v>4200</v>
      </c>
      <c r="E1300" s="3" t="s">
        <v>1350</v>
      </c>
      <c r="F1300" s="3" t="s">
        <v>1294</v>
      </c>
    </row>
    <row r="1301" spans="1:6" x14ac:dyDescent="0.3">
      <c r="A1301" s="3">
        <v>4</v>
      </c>
      <c r="B1301" s="3" t="s">
        <v>1353</v>
      </c>
      <c r="C1301" s="35" t="s">
        <v>1349</v>
      </c>
      <c r="D1301" s="29">
        <v>4200</v>
      </c>
      <c r="E1301" s="3" t="s">
        <v>1287</v>
      </c>
      <c r="F1301" s="3" t="s">
        <v>1325</v>
      </c>
    </row>
    <row r="1302" spans="1:6" x14ac:dyDescent="0.3">
      <c r="A1302" s="3">
        <v>5</v>
      </c>
      <c r="B1302" s="3" t="s">
        <v>1354</v>
      </c>
      <c r="C1302" s="35" t="s">
        <v>1349</v>
      </c>
      <c r="D1302" s="29">
        <v>4200</v>
      </c>
      <c r="E1302" s="3" t="s">
        <v>1287</v>
      </c>
      <c r="F1302" s="3" t="s">
        <v>1300</v>
      </c>
    </row>
    <row r="1303" spans="1:6" x14ac:dyDescent="0.3">
      <c r="A1303" s="3">
        <v>6</v>
      </c>
      <c r="B1303" s="3" t="s">
        <v>1355</v>
      </c>
      <c r="C1303" s="35" t="s">
        <v>1349</v>
      </c>
      <c r="D1303" s="29">
        <v>4200</v>
      </c>
      <c r="E1303" s="3" t="s">
        <v>1287</v>
      </c>
      <c r="F1303" s="3" t="s">
        <v>1300</v>
      </c>
    </row>
    <row r="1304" spans="1:6" x14ac:dyDescent="0.3">
      <c r="A1304" s="3">
        <v>7</v>
      </c>
      <c r="B1304" s="3" t="s">
        <v>1356</v>
      </c>
      <c r="C1304" s="35" t="s">
        <v>1349</v>
      </c>
      <c r="D1304" s="29">
        <v>4200</v>
      </c>
      <c r="E1304" s="3" t="s">
        <v>1287</v>
      </c>
      <c r="F1304" s="3" t="s">
        <v>1300</v>
      </c>
    </row>
    <row r="1305" spans="1:6" x14ac:dyDescent="0.3">
      <c r="A1305" s="3">
        <v>8</v>
      </c>
      <c r="B1305" s="3" t="s">
        <v>1357</v>
      </c>
      <c r="C1305" s="35" t="s">
        <v>1349</v>
      </c>
      <c r="D1305" s="29">
        <v>4200</v>
      </c>
      <c r="E1305" s="3" t="s">
        <v>1287</v>
      </c>
      <c r="F1305" s="3" t="s">
        <v>1300</v>
      </c>
    </row>
    <row r="1306" spans="1:6" x14ac:dyDescent="0.3">
      <c r="A1306" s="3"/>
      <c r="B1306" s="3"/>
      <c r="C1306" s="49" t="s">
        <v>1358</v>
      </c>
      <c r="D1306" s="3"/>
      <c r="E1306" s="3"/>
      <c r="F1306" s="4"/>
    </row>
    <row r="1307" spans="1:6" x14ac:dyDescent="0.3">
      <c r="A1307" s="3"/>
      <c r="B1307" s="3"/>
      <c r="C1307" s="49"/>
      <c r="D1307" s="3"/>
      <c r="E1307" s="3"/>
      <c r="F1307" s="4"/>
    </row>
    <row r="1308" spans="1:6" x14ac:dyDescent="0.3">
      <c r="A1308" s="3"/>
      <c r="B1308" s="3"/>
      <c r="C1308" s="48"/>
      <c r="D1308" s="29"/>
      <c r="E1308" s="3"/>
      <c r="F1308" s="3"/>
    </row>
    <row r="1309" spans="1:6" x14ac:dyDescent="0.3">
      <c r="A1309" s="3">
        <v>6</v>
      </c>
      <c r="B1309" s="3" t="s">
        <v>1359</v>
      </c>
      <c r="C1309" s="35" t="s">
        <v>1360</v>
      </c>
      <c r="D1309" s="29">
        <v>15300</v>
      </c>
      <c r="E1309" s="3" t="s">
        <v>1287</v>
      </c>
      <c r="F1309" s="3" t="s">
        <v>1325</v>
      </c>
    </row>
    <row r="1310" spans="1:6" x14ac:dyDescent="0.3">
      <c r="A1310" s="3"/>
      <c r="B1310" s="3"/>
      <c r="C1310" s="35"/>
      <c r="D1310" s="29"/>
      <c r="E1310" s="3"/>
      <c r="F1310" s="3"/>
    </row>
    <row r="1311" spans="1:6" x14ac:dyDescent="0.3">
      <c r="A1311" s="3"/>
      <c r="B1311" s="3"/>
      <c r="C1311" s="48"/>
      <c r="D1311" s="29"/>
      <c r="E1311" s="3"/>
      <c r="F1311" s="3"/>
    </row>
    <row r="1312" spans="1:6" x14ac:dyDescent="0.3">
      <c r="A1312" s="3">
        <v>7</v>
      </c>
      <c r="B1312" s="3" t="s">
        <v>1361</v>
      </c>
      <c r="C1312" s="35" t="s">
        <v>1362</v>
      </c>
      <c r="D1312" s="29" t="s">
        <v>1363</v>
      </c>
      <c r="E1312" s="3" t="s">
        <v>1287</v>
      </c>
      <c r="F1312" s="3" t="s">
        <v>1325</v>
      </c>
    </row>
    <row r="1313" spans="1:6" x14ac:dyDescent="0.3">
      <c r="A1313" s="3"/>
      <c r="B1313" s="3"/>
      <c r="C1313" s="35"/>
      <c r="D1313" s="29"/>
      <c r="E1313" s="3"/>
      <c r="F1313" s="3"/>
    </row>
    <row r="1314" spans="1:6" x14ac:dyDescent="0.3">
      <c r="A1314" s="3"/>
      <c r="B1314" s="3"/>
      <c r="C1314" s="35"/>
      <c r="D1314" s="29"/>
      <c r="E1314" s="3"/>
      <c r="F1314" s="3"/>
    </row>
    <row r="1315" spans="1:6" x14ac:dyDescent="0.3">
      <c r="A1315" s="3">
        <v>8</v>
      </c>
      <c r="B1315" s="3" t="s">
        <v>1364</v>
      </c>
      <c r="C1315" s="35" t="s">
        <v>1365</v>
      </c>
      <c r="D1315" s="29">
        <v>9500</v>
      </c>
      <c r="E1315" s="3" t="s">
        <v>1287</v>
      </c>
      <c r="F1315" s="3" t="s">
        <v>1128</v>
      </c>
    </row>
    <row r="1316" spans="1:6" x14ac:dyDescent="0.3">
      <c r="A1316" s="3"/>
      <c r="B1316" s="3"/>
      <c r="C1316" s="35" t="s">
        <v>1366</v>
      </c>
      <c r="D1316" s="29"/>
      <c r="E1316" s="3"/>
      <c r="F1316" s="3"/>
    </row>
    <row r="1317" spans="1:6" x14ac:dyDescent="0.3">
      <c r="A1317" s="3"/>
      <c r="B1317" s="3"/>
      <c r="C1317" s="35" t="s">
        <v>1367</v>
      </c>
      <c r="D1317" s="29"/>
      <c r="E1317" s="3"/>
      <c r="F1317" s="3"/>
    </row>
    <row r="1318" spans="1:6" x14ac:dyDescent="0.3">
      <c r="A1318" s="3"/>
      <c r="B1318" s="3"/>
      <c r="C1318" s="35"/>
      <c r="D1318" s="29"/>
      <c r="E1318" s="3"/>
      <c r="F1318" s="3"/>
    </row>
    <row r="1319" spans="1:6" x14ac:dyDescent="0.3">
      <c r="A1319" s="3">
        <v>9</v>
      </c>
      <c r="B1319" s="3" t="s">
        <v>1368</v>
      </c>
      <c r="C1319" s="43" t="s">
        <v>1369</v>
      </c>
      <c r="D1319" s="29">
        <v>28000</v>
      </c>
      <c r="E1319" s="3" t="s">
        <v>1287</v>
      </c>
      <c r="F1319" s="3" t="s">
        <v>1128</v>
      </c>
    </row>
    <row r="1320" spans="1:6" x14ac:dyDescent="0.3">
      <c r="A1320" s="3"/>
      <c r="B1320" s="3"/>
      <c r="C1320" s="43" t="s">
        <v>1370</v>
      </c>
      <c r="D1320" s="29"/>
      <c r="E1320" s="3"/>
      <c r="F1320" s="3"/>
    </row>
    <row r="1321" spans="1:6" x14ac:dyDescent="0.3">
      <c r="A1321" s="3"/>
      <c r="B1321" s="3"/>
      <c r="C1321" s="43" t="s">
        <v>1371</v>
      </c>
      <c r="D1321" s="29"/>
      <c r="E1321" s="3"/>
      <c r="F1321" s="3"/>
    </row>
    <row r="1322" spans="1:6" x14ac:dyDescent="0.3">
      <c r="A1322" s="3"/>
      <c r="B1322" s="3"/>
      <c r="C1322" s="43" t="s">
        <v>1372</v>
      </c>
      <c r="D1322" s="29"/>
      <c r="E1322" s="3"/>
      <c r="F1322" s="3"/>
    </row>
    <row r="1323" spans="1:6" x14ac:dyDescent="0.3">
      <c r="A1323" s="3"/>
      <c r="B1323" s="3"/>
      <c r="C1323" s="43" t="s">
        <v>1373</v>
      </c>
      <c r="D1323" s="29"/>
      <c r="E1323" s="3"/>
      <c r="F1323" s="3"/>
    </row>
    <row r="1324" spans="1:6" x14ac:dyDescent="0.3">
      <c r="A1324" s="3"/>
      <c r="B1324" s="3"/>
      <c r="C1324" s="43" t="s">
        <v>1374</v>
      </c>
      <c r="D1324" s="29"/>
      <c r="E1324" s="3"/>
      <c r="F1324" s="3"/>
    </row>
    <row r="1325" spans="1:6" x14ac:dyDescent="0.3">
      <c r="A1325" s="3"/>
      <c r="B1325" s="3"/>
      <c r="C1325" s="43" t="s">
        <v>1375</v>
      </c>
      <c r="D1325" s="29"/>
      <c r="E1325" s="3"/>
      <c r="F1325" s="3"/>
    </row>
    <row r="1326" spans="1:6" x14ac:dyDescent="0.3">
      <c r="A1326" s="3"/>
      <c r="B1326" s="3"/>
      <c r="C1326" s="43" t="s">
        <v>1376</v>
      </c>
      <c r="D1326" s="29"/>
      <c r="E1326" s="3"/>
      <c r="F1326" s="3"/>
    </row>
    <row r="1327" spans="1:6" x14ac:dyDescent="0.3">
      <c r="A1327" s="3"/>
      <c r="B1327" s="3"/>
      <c r="C1327" s="43" t="s">
        <v>1377</v>
      </c>
      <c r="D1327" s="29"/>
      <c r="E1327" s="3"/>
      <c r="F1327" s="3"/>
    </row>
    <row r="1328" spans="1:6" x14ac:dyDescent="0.3">
      <c r="A1328" s="3"/>
      <c r="B1328" s="3"/>
      <c r="C1328" s="43"/>
      <c r="D1328" s="29"/>
      <c r="E1328" s="3"/>
      <c r="F1328" s="3"/>
    </row>
    <row r="1329" spans="1:6" x14ac:dyDescent="0.3">
      <c r="A1329" s="3"/>
      <c r="B1329" s="3"/>
      <c r="C1329" s="43"/>
      <c r="D1329" s="29"/>
      <c r="E1329" s="3"/>
      <c r="F1329" s="3"/>
    </row>
    <row r="1330" spans="1:6" ht="20.25" thickBot="1" x14ac:dyDescent="0.35">
      <c r="A1330" s="558" t="s">
        <v>1010</v>
      </c>
      <c r="B1330" s="558"/>
      <c r="C1330" s="26" t="str">
        <f>BAHTTEXT(D1330)</f>
        <v>แปดหมื่นหกพันสี่ร้อยบาทถ้วน</v>
      </c>
      <c r="D1330" s="50">
        <f>SUM(D1298:D1329)</f>
        <v>86400</v>
      </c>
    </row>
    <row r="1331" spans="1:6" ht="23.25" thickTop="1" x14ac:dyDescent="0.35">
      <c r="A1331" s="557" t="s">
        <v>1378</v>
      </c>
      <c r="B1331" s="557"/>
      <c r="C1331" s="557"/>
      <c r="D1331" s="557"/>
      <c r="E1331" s="557"/>
      <c r="F1331" s="557"/>
    </row>
    <row r="1332" spans="1:6" x14ac:dyDescent="0.3">
      <c r="A1332" s="28" t="s">
        <v>317</v>
      </c>
      <c r="B1332" s="28" t="s">
        <v>318</v>
      </c>
      <c r="C1332" s="28" t="s">
        <v>319</v>
      </c>
      <c r="D1332" s="28" t="s">
        <v>320</v>
      </c>
      <c r="E1332" s="28" t="s">
        <v>321</v>
      </c>
      <c r="F1332" s="28" t="s">
        <v>73</v>
      </c>
    </row>
    <row r="1333" spans="1:6" x14ac:dyDescent="0.3">
      <c r="A1333" s="3">
        <v>1</v>
      </c>
      <c r="B1333" s="3" t="s">
        <v>1379</v>
      </c>
      <c r="C1333" s="35" t="s">
        <v>1380</v>
      </c>
      <c r="D1333" s="29">
        <v>10000</v>
      </c>
      <c r="E1333" s="3" t="s">
        <v>1287</v>
      </c>
      <c r="F1333" s="3" t="s">
        <v>1325</v>
      </c>
    </row>
    <row r="1334" spans="1:6" x14ac:dyDescent="0.3">
      <c r="A1334" s="3"/>
      <c r="B1334" s="3"/>
      <c r="C1334" s="35" t="s">
        <v>1381</v>
      </c>
      <c r="D1334" s="29"/>
      <c r="E1334" s="3"/>
      <c r="F1334" s="3"/>
    </row>
    <row r="1335" spans="1:6" x14ac:dyDescent="0.3">
      <c r="A1335" s="3"/>
      <c r="B1335" s="3"/>
      <c r="C1335" s="35"/>
      <c r="D1335" s="29"/>
      <c r="E1335" s="3"/>
      <c r="F1335" s="3"/>
    </row>
    <row r="1336" spans="1:6" x14ac:dyDescent="0.3">
      <c r="A1336" s="3"/>
      <c r="B1336" s="3"/>
      <c r="C1336" s="35"/>
      <c r="D1336" s="29"/>
      <c r="E1336" s="3"/>
      <c r="F1336" s="3"/>
    </row>
    <row r="1337" spans="1:6" x14ac:dyDescent="0.3">
      <c r="A1337" s="3"/>
      <c r="B1337" s="3"/>
      <c r="C1337" s="35"/>
      <c r="D1337" s="29"/>
      <c r="E1337" s="3"/>
      <c r="F1337" s="3"/>
    </row>
    <row r="1338" spans="1:6" x14ac:dyDescent="0.3">
      <c r="A1338" s="3"/>
      <c r="B1338" s="3"/>
      <c r="C1338" s="35"/>
      <c r="D1338" s="29"/>
      <c r="E1338" s="3"/>
      <c r="F1338" s="3"/>
    </row>
    <row r="1339" spans="1:6" x14ac:dyDescent="0.3">
      <c r="A1339" s="3"/>
      <c r="B1339" s="3"/>
      <c r="C1339" s="35"/>
      <c r="D1339" s="29"/>
      <c r="E1339" s="3"/>
      <c r="F1339" s="3"/>
    </row>
    <row r="1340" spans="1:6" x14ac:dyDescent="0.3">
      <c r="A1340" s="3"/>
      <c r="B1340" s="3"/>
      <c r="C1340" s="35"/>
      <c r="D1340" s="29"/>
      <c r="E1340" s="3"/>
      <c r="F1340" s="3"/>
    </row>
    <row r="1341" spans="1:6" x14ac:dyDescent="0.3">
      <c r="A1341" s="3"/>
      <c r="B1341" s="3"/>
      <c r="C1341" s="43"/>
      <c r="D1341" s="29"/>
      <c r="E1341" s="3"/>
      <c r="F1341" s="3"/>
    </row>
    <row r="1342" spans="1:6" ht="20.25" thickBot="1" x14ac:dyDescent="0.35">
      <c r="A1342" s="558" t="s">
        <v>1010</v>
      </c>
      <c r="B1342" s="558"/>
      <c r="C1342" s="26" t="str">
        <f>BAHTTEXT(D1342)</f>
        <v>หนึ่งหมื่นบาทถ้วน</v>
      </c>
      <c r="D1342" s="50">
        <f>SUM(D1333:D1341)</f>
        <v>10000</v>
      </c>
    </row>
    <row r="1343" spans="1:6" ht="20.25" thickTop="1" x14ac:dyDescent="0.3"/>
    <row r="1366" spans="1:6" ht="22.5" x14ac:dyDescent="0.35">
      <c r="A1366" s="557" t="s">
        <v>1382</v>
      </c>
      <c r="B1366" s="557"/>
      <c r="C1366" s="557"/>
      <c r="D1366" s="557"/>
      <c r="E1366" s="557"/>
      <c r="F1366" s="557"/>
    </row>
    <row r="1367" spans="1:6" x14ac:dyDescent="0.3">
      <c r="A1367" s="28" t="s">
        <v>317</v>
      </c>
      <c r="B1367" s="28" t="s">
        <v>318</v>
      </c>
      <c r="C1367" s="28" t="s">
        <v>319</v>
      </c>
      <c r="D1367" s="28" t="s">
        <v>320</v>
      </c>
      <c r="E1367" s="28" t="s">
        <v>321</v>
      </c>
      <c r="F1367" s="28" t="s">
        <v>73</v>
      </c>
    </row>
    <row r="1368" spans="1:6" ht="20.25" x14ac:dyDescent="0.3">
      <c r="A1368" s="3">
        <v>1</v>
      </c>
      <c r="B1368" s="3" t="s">
        <v>1489</v>
      </c>
      <c r="C1368" s="1" t="s">
        <v>1396</v>
      </c>
      <c r="D1368" s="29">
        <v>6290</v>
      </c>
      <c r="E1368" s="3" t="s">
        <v>1287</v>
      </c>
      <c r="F1368" s="3" t="s">
        <v>1325</v>
      </c>
    </row>
    <row r="1369" spans="1:6" x14ac:dyDescent="0.3">
      <c r="A1369" s="3"/>
      <c r="B1369" s="3"/>
      <c r="C1369" s="35" t="s">
        <v>1397</v>
      </c>
      <c r="D1369" s="29"/>
      <c r="E1369" s="3"/>
      <c r="F1369" s="3"/>
    </row>
    <row r="1370" spans="1:6" x14ac:dyDescent="0.3">
      <c r="A1370" s="3"/>
      <c r="B1370" s="3"/>
      <c r="C1370" s="35" t="s">
        <v>1399</v>
      </c>
      <c r="D1370" s="29"/>
      <c r="E1370" s="3"/>
      <c r="F1370" s="3"/>
    </row>
    <row r="1371" spans="1:6" x14ac:dyDescent="0.3">
      <c r="A1371" s="3"/>
      <c r="B1371" s="3"/>
      <c r="C1371" s="35" t="s">
        <v>1400</v>
      </c>
      <c r="D1371" s="29"/>
      <c r="E1371" s="3"/>
      <c r="F1371" s="3"/>
    </row>
    <row r="1372" spans="1:6" x14ac:dyDescent="0.3">
      <c r="A1372" s="3"/>
      <c r="B1372" s="3"/>
      <c r="C1372" s="35" t="s">
        <v>1398</v>
      </c>
      <c r="D1372" s="29"/>
      <c r="E1372" s="3"/>
      <c r="F1372" s="3"/>
    </row>
    <row r="1373" spans="1:6" x14ac:dyDescent="0.3">
      <c r="A1373" s="3"/>
      <c r="B1373" s="3"/>
      <c r="C1373" s="35"/>
      <c r="D1373" s="29"/>
      <c r="E1373" s="3"/>
      <c r="F1373" s="3"/>
    </row>
    <row r="1374" spans="1:6" x14ac:dyDescent="0.3">
      <c r="A1374" s="3"/>
      <c r="B1374" s="3"/>
      <c r="C1374" s="35"/>
      <c r="D1374" s="29"/>
      <c r="E1374" s="3"/>
      <c r="F1374" s="3"/>
    </row>
    <row r="1375" spans="1:6" x14ac:dyDescent="0.3">
      <c r="A1375" s="3">
        <v>2</v>
      </c>
      <c r="B1375" s="3" t="s">
        <v>1490</v>
      </c>
      <c r="C1375" s="35" t="s">
        <v>1464</v>
      </c>
      <c r="D1375" s="29">
        <v>90000</v>
      </c>
      <c r="E1375" s="3" t="s">
        <v>1287</v>
      </c>
      <c r="F1375" s="3" t="s">
        <v>1128</v>
      </c>
    </row>
    <row r="1376" spans="1:6" x14ac:dyDescent="0.3">
      <c r="A1376" s="3"/>
      <c r="B1376" s="3"/>
      <c r="C1376" s="35" t="s">
        <v>1465</v>
      </c>
      <c r="D1376" s="29"/>
      <c r="E1376" s="3"/>
      <c r="F1376" s="3"/>
    </row>
    <row r="1377" spans="1:6" x14ac:dyDescent="0.3">
      <c r="A1377" s="3"/>
      <c r="B1377" s="3"/>
      <c r="C1377" s="35" t="s">
        <v>1466</v>
      </c>
      <c r="D1377" s="29"/>
      <c r="E1377" s="3"/>
      <c r="F1377" s="3"/>
    </row>
    <row r="1378" spans="1:6" x14ac:dyDescent="0.3">
      <c r="A1378" s="3"/>
      <c r="B1378" s="3"/>
      <c r="C1378" s="35" t="s">
        <v>1467</v>
      </c>
      <c r="D1378" s="29"/>
      <c r="E1378" s="3"/>
      <c r="F1378" s="3"/>
    </row>
    <row r="1379" spans="1:6" x14ac:dyDescent="0.3">
      <c r="A1379" s="3"/>
      <c r="B1379" s="3"/>
      <c r="C1379" s="35"/>
      <c r="D1379" s="29"/>
      <c r="E1379" s="3"/>
      <c r="F1379" s="3"/>
    </row>
    <row r="1380" spans="1:6" x14ac:dyDescent="0.3">
      <c r="A1380" s="3"/>
      <c r="B1380" s="3"/>
      <c r="C1380" s="35"/>
      <c r="D1380" s="29"/>
      <c r="E1380" s="3"/>
      <c r="F1380" s="3"/>
    </row>
    <row r="1381" spans="1:6" x14ac:dyDescent="0.3">
      <c r="A1381" s="3">
        <v>3</v>
      </c>
      <c r="B1381" s="3" t="s">
        <v>1491</v>
      </c>
      <c r="C1381" s="35" t="s">
        <v>1383</v>
      </c>
      <c r="D1381" s="29">
        <v>60000</v>
      </c>
      <c r="E1381" s="3" t="s">
        <v>1287</v>
      </c>
      <c r="F1381" s="3" t="s">
        <v>1128</v>
      </c>
    </row>
    <row r="1382" spans="1:6" x14ac:dyDescent="0.3">
      <c r="A1382" s="3"/>
      <c r="B1382" s="3"/>
      <c r="C1382" s="51" t="s">
        <v>1384</v>
      </c>
      <c r="D1382" s="29"/>
      <c r="E1382" s="3"/>
      <c r="F1382" s="3"/>
    </row>
    <row r="1383" spans="1:6" x14ac:dyDescent="0.3">
      <c r="A1383" s="3"/>
      <c r="B1383" s="3"/>
      <c r="C1383" s="35" t="s">
        <v>1385</v>
      </c>
      <c r="D1383" s="29"/>
      <c r="E1383" s="3"/>
      <c r="F1383" s="3"/>
    </row>
    <row r="1384" spans="1:6" x14ac:dyDescent="0.3">
      <c r="A1384" s="3"/>
      <c r="B1384" s="3"/>
      <c r="C1384" s="35" t="s">
        <v>1386</v>
      </c>
      <c r="D1384" s="29"/>
      <c r="E1384" s="3"/>
      <c r="F1384" s="3"/>
    </row>
    <row r="1385" spans="1:6" x14ac:dyDescent="0.3">
      <c r="A1385" s="3"/>
      <c r="B1385" s="3"/>
      <c r="C1385" s="35" t="s">
        <v>1387</v>
      </c>
      <c r="D1385" s="29"/>
      <c r="E1385" s="3"/>
      <c r="F1385" s="3"/>
    </row>
    <row r="1386" spans="1:6" x14ac:dyDescent="0.3">
      <c r="A1386" s="3"/>
      <c r="B1386" s="3"/>
      <c r="C1386" s="35" t="s">
        <v>1388</v>
      </c>
      <c r="D1386" s="29"/>
      <c r="E1386" s="3"/>
      <c r="F1386" s="3"/>
    </row>
    <row r="1387" spans="1:6" x14ac:dyDescent="0.3">
      <c r="A1387" s="3"/>
      <c r="B1387" s="3"/>
      <c r="C1387" s="35" t="s">
        <v>1389</v>
      </c>
      <c r="D1387" s="29"/>
      <c r="E1387" s="3"/>
      <c r="F1387" s="3"/>
    </row>
    <row r="1388" spans="1:6" x14ac:dyDescent="0.3">
      <c r="A1388" s="3"/>
      <c r="B1388" s="3"/>
      <c r="C1388" s="35"/>
      <c r="D1388" s="29"/>
      <c r="E1388" s="3"/>
      <c r="F1388" s="3"/>
    </row>
    <row r="1389" spans="1:6" x14ac:dyDescent="0.3">
      <c r="A1389" s="3"/>
      <c r="B1389" s="3"/>
      <c r="C1389" s="35"/>
      <c r="D1389" s="29"/>
      <c r="E1389" s="3"/>
      <c r="F1389" s="3"/>
    </row>
    <row r="1390" spans="1:6" x14ac:dyDescent="0.3">
      <c r="A1390" s="3">
        <v>4</v>
      </c>
      <c r="B1390" s="3" t="s">
        <v>1492</v>
      </c>
      <c r="C1390" s="51" t="s">
        <v>1476</v>
      </c>
      <c r="D1390" s="29">
        <v>12600</v>
      </c>
      <c r="E1390" s="3" t="s">
        <v>1287</v>
      </c>
      <c r="F1390" s="3" t="s">
        <v>1128</v>
      </c>
    </row>
    <row r="1391" spans="1:6" x14ac:dyDescent="0.3">
      <c r="A1391" s="3"/>
      <c r="B1391" s="3"/>
      <c r="C1391" s="35" t="s">
        <v>1477</v>
      </c>
      <c r="D1391" s="29"/>
      <c r="E1391" s="3"/>
      <c r="F1391" s="3"/>
    </row>
    <row r="1392" spans="1:6" x14ac:dyDescent="0.3">
      <c r="A1392" s="3"/>
      <c r="B1392" s="3"/>
      <c r="C1392" s="35"/>
      <c r="D1392" s="29"/>
      <c r="E1392" s="3"/>
      <c r="F1392" s="3"/>
    </row>
    <row r="1393" spans="1:6" x14ac:dyDescent="0.3">
      <c r="A1393" s="3">
        <v>5</v>
      </c>
      <c r="B1393" s="3" t="s">
        <v>1493</v>
      </c>
      <c r="C1393" s="35" t="s">
        <v>1482</v>
      </c>
      <c r="D1393" s="29">
        <v>21900</v>
      </c>
      <c r="E1393" s="3" t="s">
        <v>1287</v>
      </c>
      <c r="F1393" s="3" t="s">
        <v>1128</v>
      </c>
    </row>
    <row r="1394" spans="1:6" x14ac:dyDescent="0.3">
      <c r="A1394" s="3"/>
      <c r="B1394" s="3"/>
      <c r="C1394" s="35"/>
      <c r="D1394" s="29"/>
      <c r="E1394" s="3"/>
      <c r="F1394" s="3"/>
    </row>
    <row r="1395" spans="1:6" x14ac:dyDescent="0.3">
      <c r="A1395" s="3"/>
      <c r="B1395" s="3"/>
      <c r="C1395" s="35"/>
      <c r="D1395" s="29"/>
      <c r="E1395" s="3"/>
      <c r="F1395" s="3"/>
    </row>
    <row r="1396" spans="1:6" x14ac:dyDescent="0.3">
      <c r="A1396" s="3">
        <v>6</v>
      </c>
      <c r="B1396" s="3" t="s">
        <v>1494</v>
      </c>
      <c r="C1396" s="35" t="s">
        <v>1478</v>
      </c>
      <c r="D1396" s="29">
        <v>49500</v>
      </c>
      <c r="E1396" s="3" t="s">
        <v>1287</v>
      </c>
      <c r="F1396" s="3" t="s">
        <v>1325</v>
      </c>
    </row>
    <row r="1397" spans="1:6" x14ac:dyDescent="0.3">
      <c r="A1397" s="3"/>
      <c r="B1397" s="3"/>
      <c r="C1397" s="35" t="s">
        <v>1479</v>
      </c>
      <c r="D1397" s="29"/>
      <c r="E1397" s="3"/>
      <c r="F1397" s="3"/>
    </row>
    <row r="1398" spans="1:6" x14ac:dyDescent="0.3">
      <c r="A1398" s="3"/>
      <c r="B1398" s="3"/>
      <c r="C1398" s="35" t="s">
        <v>1480</v>
      </c>
      <c r="D1398" s="29"/>
      <c r="E1398" s="3"/>
      <c r="F1398" s="3"/>
    </row>
    <row r="1399" spans="1:6" x14ac:dyDescent="0.3">
      <c r="A1399" s="3"/>
      <c r="B1399" s="3"/>
      <c r="C1399" s="35" t="s">
        <v>1481</v>
      </c>
      <c r="D1399" s="29"/>
      <c r="E1399" s="3"/>
      <c r="F1399" s="3"/>
    </row>
    <row r="1400" spans="1:6" x14ac:dyDescent="0.3">
      <c r="A1400" s="3"/>
      <c r="B1400" s="3"/>
      <c r="C1400" s="35"/>
      <c r="D1400" s="29"/>
      <c r="E1400" s="3"/>
      <c r="F1400" s="3"/>
    </row>
    <row r="1401" spans="1:6" x14ac:dyDescent="0.3">
      <c r="A1401" s="3">
        <v>7</v>
      </c>
      <c r="B1401" s="3" t="s">
        <v>1495</v>
      </c>
      <c r="C1401" s="35" t="s">
        <v>1419</v>
      </c>
      <c r="D1401" s="29">
        <v>24800</v>
      </c>
      <c r="E1401" s="3" t="s">
        <v>1287</v>
      </c>
      <c r="F1401" s="3" t="s">
        <v>1128</v>
      </c>
    </row>
    <row r="1402" spans="1:6" x14ac:dyDescent="0.3">
      <c r="A1402" s="3"/>
      <c r="B1402" s="3"/>
      <c r="C1402" s="35" t="s">
        <v>1420</v>
      </c>
      <c r="D1402" s="29"/>
      <c r="E1402" s="3"/>
      <c r="F1402" s="3"/>
    </row>
    <row r="1403" spans="1:6" x14ac:dyDescent="0.3">
      <c r="A1403" s="3"/>
      <c r="B1403" s="3"/>
      <c r="C1403" s="35" t="s">
        <v>1421</v>
      </c>
      <c r="D1403" s="29"/>
      <c r="E1403" s="3"/>
      <c r="F1403" s="3"/>
    </row>
    <row r="1404" spans="1:6" x14ac:dyDescent="0.3">
      <c r="A1404" s="3"/>
      <c r="B1404" s="3"/>
      <c r="C1404" s="35" t="s">
        <v>1422</v>
      </c>
      <c r="D1404" s="29"/>
      <c r="E1404" s="3"/>
      <c r="F1404" s="3"/>
    </row>
    <row r="1405" spans="1:6" x14ac:dyDescent="0.3">
      <c r="A1405" s="3"/>
      <c r="B1405" s="3"/>
      <c r="C1405" s="35" t="s">
        <v>1423</v>
      </c>
      <c r="D1405" s="29"/>
      <c r="E1405" s="3"/>
      <c r="F1405" s="3"/>
    </row>
    <row r="1406" spans="1:6" x14ac:dyDescent="0.3">
      <c r="A1406" s="3"/>
      <c r="B1406" s="3"/>
      <c r="C1406" s="35" t="s">
        <v>1424</v>
      </c>
      <c r="D1406" s="29"/>
      <c r="E1406" s="3"/>
      <c r="F1406" s="3"/>
    </row>
    <row r="1407" spans="1:6" x14ac:dyDescent="0.3">
      <c r="A1407" s="3"/>
      <c r="B1407" s="3"/>
      <c r="C1407" s="35" t="s">
        <v>1425</v>
      </c>
      <c r="D1407" s="29"/>
      <c r="E1407" s="3"/>
      <c r="F1407" s="3"/>
    </row>
    <row r="1408" spans="1:6" x14ac:dyDescent="0.3">
      <c r="A1408" s="3"/>
      <c r="B1408" s="3"/>
      <c r="C1408" s="35" t="s">
        <v>1426</v>
      </c>
      <c r="D1408" s="29"/>
      <c r="E1408" s="3"/>
      <c r="F1408" s="3"/>
    </row>
    <row r="1409" spans="1:6" x14ac:dyDescent="0.3">
      <c r="A1409" s="3"/>
      <c r="B1409" s="3"/>
      <c r="C1409" s="35" t="s">
        <v>1427</v>
      </c>
      <c r="D1409" s="29"/>
      <c r="E1409" s="3"/>
      <c r="F1409" s="3"/>
    </row>
    <row r="1410" spans="1:6" x14ac:dyDescent="0.3">
      <c r="A1410" s="3"/>
      <c r="B1410" s="3"/>
      <c r="C1410" s="35" t="s">
        <v>1428</v>
      </c>
      <c r="D1410" s="29"/>
      <c r="E1410" s="3"/>
      <c r="F1410" s="3"/>
    </row>
    <row r="1411" spans="1:6" x14ac:dyDescent="0.3">
      <c r="A1411" s="3"/>
      <c r="B1411" s="3"/>
      <c r="C1411" s="35" t="s">
        <v>1429</v>
      </c>
      <c r="D1411" s="29"/>
      <c r="E1411" s="3"/>
      <c r="F1411" s="3"/>
    </row>
    <row r="1412" spans="1:6" x14ac:dyDescent="0.3">
      <c r="A1412" s="3"/>
      <c r="B1412" s="3"/>
      <c r="C1412" s="35" t="s">
        <v>1430</v>
      </c>
      <c r="D1412" s="29"/>
      <c r="E1412" s="3"/>
      <c r="F1412" s="3"/>
    </row>
    <row r="1413" spans="1:6" x14ac:dyDescent="0.3">
      <c r="A1413" s="3"/>
      <c r="B1413" s="3"/>
      <c r="C1413" s="35" t="s">
        <v>1431</v>
      </c>
      <c r="D1413" s="29"/>
      <c r="E1413" s="3"/>
      <c r="F1413" s="3"/>
    </row>
    <row r="1414" spans="1:6" x14ac:dyDescent="0.3">
      <c r="A1414" s="3"/>
      <c r="B1414" s="3"/>
      <c r="C1414" s="35" t="s">
        <v>1432</v>
      </c>
      <c r="D1414" s="29"/>
      <c r="E1414" s="3"/>
      <c r="F1414" s="3"/>
    </row>
    <row r="1415" spans="1:6" x14ac:dyDescent="0.3">
      <c r="A1415" s="3"/>
      <c r="B1415" s="3"/>
      <c r="C1415" s="35" t="s">
        <v>1433</v>
      </c>
      <c r="D1415" s="29"/>
      <c r="E1415" s="3"/>
      <c r="F1415" s="3"/>
    </row>
    <row r="1416" spans="1:6" x14ac:dyDescent="0.3">
      <c r="A1416" s="3"/>
      <c r="B1416" s="3"/>
      <c r="C1416" s="35" t="s">
        <v>1434</v>
      </c>
      <c r="D1416" s="29"/>
      <c r="E1416" s="3"/>
      <c r="F1416" s="3"/>
    </row>
    <row r="1417" spans="1:6" x14ac:dyDescent="0.3">
      <c r="A1417" s="3"/>
      <c r="B1417" s="3"/>
      <c r="C1417" s="35" t="s">
        <v>1435</v>
      </c>
      <c r="D1417" s="29"/>
      <c r="E1417" s="3"/>
      <c r="F1417" s="3"/>
    </row>
    <row r="1418" spans="1:6" x14ac:dyDescent="0.3">
      <c r="A1418" s="3"/>
      <c r="B1418" s="3"/>
      <c r="C1418" s="35" t="s">
        <v>1436</v>
      </c>
      <c r="D1418" s="29"/>
      <c r="E1418" s="3"/>
      <c r="F1418" s="3"/>
    </row>
    <row r="1419" spans="1:6" x14ac:dyDescent="0.3">
      <c r="A1419" s="3"/>
      <c r="B1419" s="3"/>
      <c r="C1419" s="35" t="s">
        <v>1437</v>
      </c>
      <c r="D1419" s="29"/>
      <c r="E1419" s="3"/>
      <c r="F1419" s="3"/>
    </row>
    <row r="1420" spans="1:6" x14ac:dyDescent="0.3">
      <c r="A1420" s="3"/>
      <c r="B1420" s="3"/>
      <c r="C1420" s="35" t="s">
        <v>1438</v>
      </c>
      <c r="D1420" s="29"/>
      <c r="E1420" s="3"/>
      <c r="F1420" s="3"/>
    </row>
    <row r="1421" spans="1:6" x14ac:dyDescent="0.3">
      <c r="A1421" s="3"/>
      <c r="B1421" s="3"/>
      <c r="C1421" s="35" t="s">
        <v>1439</v>
      </c>
      <c r="D1421" s="29"/>
      <c r="E1421" s="3"/>
      <c r="F1421" s="3"/>
    </row>
    <row r="1422" spans="1:6" x14ac:dyDescent="0.3">
      <c r="A1422" s="3"/>
      <c r="B1422" s="3"/>
      <c r="C1422" s="35" t="s">
        <v>1440</v>
      </c>
      <c r="D1422" s="29"/>
      <c r="E1422" s="3"/>
      <c r="F1422" s="3"/>
    </row>
    <row r="1423" spans="1:6" x14ac:dyDescent="0.3">
      <c r="A1423" s="3"/>
      <c r="B1423" s="3"/>
      <c r="C1423" s="35" t="s">
        <v>1441</v>
      </c>
      <c r="D1423" s="29"/>
      <c r="E1423" s="3"/>
      <c r="F1423" s="3"/>
    </row>
    <row r="1424" spans="1:6" x14ac:dyDescent="0.3">
      <c r="A1424" s="3"/>
      <c r="B1424" s="3"/>
      <c r="C1424" s="35"/>
      <c r="D1424" s="29"/>
      <c r="E1424" s="3"/>
      <c r="F1424" s="3"/>
    </row>
    <row r="1425" spans="1:6" x14ac:dyDescent="0.3">
      <c r="A1425" s="3">
        <v>8</v>
      </c>
      <c r="B1425" s="3" t="s">
        <v>1496</v>
      </c>
      <c r="C1425" s="35" t="s">
        <v>1458</v>
      </c>
      <c r="D1425" s="29">
        <v>3990</v>
      </c>
      <c r="E1425" s="3" t="s">
        <v>1287</v>
      </c>
      <c r="F1425" s="3" t="s">
        <v>1128</v>
      </c>
    </row>
    <row r="1426" spans="1:6" x14ac:dyDescent="0.3">
      <c r="A1426" s="3"/>
      <c r="B1426" s="3"/>
      <c r="C1426" s="35" t="s">
        <v>1459</v>
      </c>
      <c r="D1426" s="29"/>
      <c r="E1426" s="3"/>
      <c r="F1426" s="3"/>
    </row>
    <row r="1427" spans="1:6" x14ac:dyDescent="0.3">
      <c r="A1427" s="3"/>
      <c r="B1427" s="3"/>
      <c r="C1427" s="51" t="s">
        <v>1442</v>
      </c>
      <c r="D1427" s="29"/>
      <c r="E1427" s="3"/>
      <c r="F1427" s="3"/>
    </row>
    <row r="1428" spans="1:6" x14ac:dyDescent="0.3">
      <c r="A1428" s="3"/>
      <c r="B1428" s="3"/>
      <c r="C1428" s="35" t="s">
        <v>1443</v>
      </c>
      <c r="D1428" s="29"/>
      <c r="E1428" s="3"/>
      <c r="F1428" s="3"/>
    </row>
    <row r="1429" spans="1:6" x14ac:dyDescent="0.3">
      <c r="A1429" s="3"/>
      <c r="B1429" s="3"/>
      <c r="C1429" s="35" t="s">
        <v>1444</v>
      </c>
      <c r="D1429" s="29"/>
      <c r="E1429" s="3"/>
      <c r="F1429" s="3"/>
    </row>
    <row r="1430" spans="1:6" x14ac:dyDescent="0.3">
      <c r="A1430" s="3"/>
      <c r="B1430" s="3"/>
      <c r="C1430" s="35" t="s">
        <v>1445</v>
      </c>
      <c r="D1430" s="29"/>
      <c r="E1430" s="3"/>
      <c r="F1430" s="3"/>
    </row>
    <row r="1431" spans="1:6" x14ac:dyDescent="0.3">
      <c r="A1431" s="3"/>
      <c r="B1431" s="3"/>
      <c r="C1431" s="51" t="s">
        <v>1446</v>
      </c>
      <c r="D1431" s="29"/>
      <c r="E1431" s="3"/>
      <c r="F1431" s="3"/>
    </row>
    <row r="1432" spans="1:6" x14ac:dyDescent="0.3">
      <c r="A1432" s="3"/>
      <c r="B1432" s="3"/>
      <c r="C1432" s="35" t="s">
        <v>1447</v>
      </c>
      <c r="D1432" s="29"/>
      <c r="E1432" s="3"/>
      <c r="F1432" s="3"/>
    </row>
    <row r="1433" spans="1:6" x14ac:dyDescent="0.3">
      <c r="A1433" s="3"/>
      <c r="B1433" s="3"/>
      <c r="C1433" s="35" t="s">
        <v>1448</v>
      </c>
      <c r="D1433" s="29"/>
      <c r="E1433" s="3"/>
      <c r="F1433" s="3"/>
    </row>
    <row r="1434" spans="1:6" x14ac:dyDescent="0.3">
      <c r="A1434" s="3"/>
      <c r="B1434" s="3"/>
      <c r="C1434" s="35" t="s">
        <v>1449</v>
      </c>
      <c r="D1434" s="29"/>
      <c r="E1434" s="3"/>
      <c r="F1434" s="3"/>
    </row>
    <row r="1435" spans="1:6" x14ac:dyDescent="0.3">
      <c r="A1435" s="3"/>
      <c r="B1435" s="3"/>
      <c r="C1435" s="35" t="s">
        <v>1450</v>
      </c>
      <c r="D1435" s="29"/>
      <c r="E1435" s="3"/>
      <c r="F1435" s="3"/>
    </row>
    <row r="1436" spans="1:6" x14ac:dyDescent="0.3">
      <c r="A1436" s="3"/>
      <c r="B1436" s="3"/>
      <c r="C1436" s="35" t="s">
        <v>1451</v>
      </c>
      <c r="D1436" s="29"/>
      <c r="E1436" s="3"/>
      <c r="F1436" s="3"/>
    </row>
    <row r="1437" spans="1:6" x14ac:dyDescent="0.3">
      <c r="A1437" s="3"/>
      <c r="B1437" s="3"/>
      <c r="C1437" s="35" t="s">
        <v>1452</v>
      </c>
      <c r="D1437" s="29"/>
      <c r="E1437" s="3"/>
      <c r="F1437" s="3"/>
    </row>
    <row r="1438" spans="1:6" x14ac:dyDescent="0.3">
      <c r="A1438" s="3"/>
      <c r="B1438" s="3"/>
      <c r="C1438" s="35" t="s">
        <v>1453</v>
      </c>
      <c r="D1438" s="29"/>
      <c r="E1438" s="3"/>
      <c r="F1438" s="3"/>
    </row>
    <row r="1439" spans="1:6" x14ac:dyDescent="0.3">
      <c r="A1439" s="3"/>
      <c r="B1439" s="3"/>
      <c r="C1439" s="35" t="s">
        <v>1454</v>
      </c>
      <c r="D1439" s="29"/>
      <c r="E1439" s="3"/>
      <c r="F1439" s="3"/>
    </row>
    <row r="1440" spans="1:6" x14ac:dyDescent="0.3">
      <c r="A1440" s="3"/>
      <c r="B1440" s="3"/>
      <c r="C1440" s="35" t="s">
        <v>1455</v>
      </c>
      <c r="D1440" s="29"/>
      <c r="E1440" s="3"/>
      <c r="F1440" s="3"/>
    </row>
    <row r="1441" spans="1:6" x14ac:dyDescent="0.3">
      <c r="A1441" s="3"/>
      <c r="B1441" s="3"/>
      <c r="C1441" s="35" t="s">
        <v>1456</v>
      </c>
      <c r="D1441" s="29"/>
      <c r="E1441" s="3"/>
      <c r="F1441" s="3"/>
    </row>
    <row r="1442" spans="1:6" x14ac:dyDescent="0.3">
      <c r="A1442" s="3"/>
      <c r="B1442" s="3"/>
      <c r="C1442" s="35" t="s">
        <v>1457</v>
      </c>
      <c r="D1442" s="29"/>
      <c r="E1442" s="3"/>
      <c r="F1442" s="3"/>
    </row>
    <row r="1443" spans="1:6" x14ac:dyDescent="0.3">
      <c r="A1443" s="3"/>
      <c r="B1443" s="3"/>
      <c r="C1443" s="35"/>
      <c r="D1443" s="29"/>
      <c r="E1443" s="3"/>
      <c r="F1443" s="3"/>
    </row>
    <row r="1444" spans="1:6" x14ac:dyDescent="0.3">
      <c r="A1444" s="3">
        <v>9</v>
      </c>
      <c r="B1444" s="3" t="s">
        <v>1497</v>
      </c>
      <c r="C1444" s="35" t="s">
        <v>1401</v>
      </c>
      <c r="D1444" s="29">
        <v>25000</v>
      </c>
      <c r="E1444" s="3" t="s">
        <v>1287</v>
      </c>
      <c r="F1444" s="3" t="s">
        <v>1300</v>
      </c>
    </row>
    <row r="1445" spans="1:6" x14ac:dyDescent="0.3">
      <c r="A1445" s="3"/>
      <c r="B1445" s="3"/>
      <c r="C1445" s="35" t="s">
        <v>1402</v>
      </c>
      <c r="D1445" s="29"/>
      <c r="E1445" s="3"/>
      <c r="F1445" s="3"/>
    </row>
    <row r="1446" spans="1:6" x14ac:dyDescent="0.3">
      <c r="A1446" s="3"/>
      <c r="B1446" s="3"/>
      <c r="C1446" s="35" t="s">
        <v>1403</v>
      </c>
      <c r="D1446" s="29"/>
      <c r="E1446" s="3"/>
      <c r="F1446" s="3"/>
    </row>
    <row r="1447" spans="1:6" x14ac:dyDescent="0.3">
      <c r="A1447" s="3"/>
      <c r="B1447" s="3"/>
      <c r="C1447" s="35" t="s">
        <v>1404</v>
      </c>
      <c r="D1447" s="29"/>
      <c r="E1447" s="3"/>
      <c r="F1447" s="3"/>
    </row>
    <row r="1448" spans="1:6" x14ac:dyDescent="0.3">
      <c r="A1448" s="3"/>
      <c r="B1448" s="3"/>
      <c r="C1448" s="35" t="s">
        <v>1405</v>
      </c>
      <c r="D1448" s="29"/>
      <c r="E1448" s="3"/>
      <c r="F1448" s="3"/>
    </row>
    <row r="1449" spans="1:6" x14ac:dyDescent="0.3">
      <c r="A1449" s="3"/>
      <c r="B1449" s="3"/>
      <c r="C1449" s="35" t="s">
        <v>1406</v>
      </c>
      <c r="D1449" s="29"/>
      <c r="E1449" s="3"/>
      <c r="F1449" s="3"/>
    </row>
    <row r="1450" spans="1:6" x14ac:dyDescent="0.3">
      <c r="A1450" s="3"/>
      <c r="B1450" s="3"/>
      <c r="C1450" s="35" t="s">
        <v>1407</v>
      </c>
      <c r="D1450" s="29"/>
      <c r="E1450" s="3"/>
      <c r="F1450" s="3"/>
    </row>
    <row r="1451" spans="1:6" x14ac:dyDescent="0.3">
      <c r="A1451" s="3"/>
      <c r="B1451" s="3"/>
      <c r="C1451" s="51" t="s">
        <v>1408</v>
      </c>
      <c r="D1451" s="29"/>
      <c r="E1451" s="3"/>
      <c r="F1451" s="3"/>
    </row>
    <row r="1452" spans="1:6" x14ac:dyDescent="0.3">
      <c r="A1452" s="3"/>
      <c r="B1452" s="3"/>
      <c r="C1452" s="35" t="s">
        <v>1409</v>
      </c>
      <c r="D1452" s="29"/>
      <c r="E1452" s="3"/>
      <c r="F1452" s="3"/>
    </row>
    <row r="1453" spans="1:6" x14ac:dyDescent="0.3">
      <c r="A1453" s="3"/>
      <c r="B1453" s="3"/>
      <c r="C1453" s="35" t="s">
        <v>1410</v>
      </c>
      <c r="D1453" s="29"/>
      <c r="E1453" s="3"/>
      <c r="F1453" s="3"/>
    </row>
    <row r="1454" spans="1:6" x14ac:dyDescent="0.3">
      <c r="A1454" s="3"/>
      <c r="B1454" s="3"/>
      <c r="C1454" s="35"/>
      <c r="D1454" s="29"/>
      <c r="E1454" s="3"/>
      <c r="F1454" s="3"/>
    </row>
    <row r="1455" spans="1:6" x14ac:dyDescent="0.3">
      <c r="A1455" s="3">
        <v>10</v>
      </c>
      <c r="B1455" s="3" t="s">
        <v>1498</v>
      </c>
      <c r="C1455" s="35" t="s">
        <v>1411</v>
      </c>
      <c r="D1455" s="29">
        <v>3990</v>
      </c>
      <c r="E1455" s="3" t="s">
        <v>1287</v>
      </c>
      <c r="F1455" s="3" t="s">
        <v>1300</v>
      </c>
    </row>
    <row r="1456" spans="1:6" x14ac:dyDescent="0.3">
      <c r="A1456" s="3"/>
      <c r="B1456" s="3"/>
      <c r="C1456" s="35" t="s">
        <v>1412</v>
      </c>
      <c r="D1456" s="29"/>
      <c r="E1456" s="3"/>
      <c r="F1456" s="3"/>
    </row>
    <row r="1457" spans="1:6" x14ac:dyDescent="0.3">
      <c r="A1457" s="3"/>
      <c r="B1457" s="3"/>
      <c r="C1457" s="35" t="s">
        <v>1413</v>
      </c>
      <c r="D1457" s="29"/>
      <c r="E1457" s="3"/>
      <c r="F1457" s="3"/>
    </row>
    <row r="1458" spans="1:6" x14ac:dyDescent="0.3">
      <c r="A1458" s="3"/>
      <c r="B1458" s="3"/>
      <c r="C1458" s="35" t="s">
        <v>1414</v>
      </c>
      <c r="D1458" s="29"/>
      <c r="E1458" s="3"/>
      <c r="F1458" s="3"/>
    </row>
    <row r="1459" spans="1:6" x14ac:dyDescent="0.3">
      <c r="A1459" s="3"/>
      <c r="B1459" s="3"/>
      <c r="C1459" s="35" t="s">
        <v>1415</v>
      </c>
      <c r="D1459" s="29"/>
      <c r="E1459" s="3"/>
      <c r="F1459" s="3"/>
    </row>
    <row r="1460" spans="1:6" x14ac:dyDescent="0.3">
      <c r="A1460" s="3"/>
      <c r="B1460" s="3"/>
      <c r="C1460" s="51" t="s">
        <v>1416</v>
      </c>
      <c r="D1460" s="29"/>
      <c r="E1460" s="3"/>
      <c r="F1460" s="3"/>
    </row>
    <row r="1461" spans="1:6" x14ac:dyDescent="0.3">
      <c r="A1461" s="3"/>
      <c r="B1461" s="3"/>
      <c r="C1461" s="35" t="s">
        <v>1417</v>
      </c>
      <c r="D1461" s="29"/>
      <c r="E1461" s="3"/>
      <c r="F1461" s="3"/>
    </row>
    <row r="1462" spans="1:6" x14ac:dyDescent="0.3">
      <c r="A1462" s="3"/>
      <c r="B1462" s="3"/>
      <c r="C1462" s="35" t="s">
        <v>1418</v>
      </c>
      <c r="D1462" s="29"/>
      <c r="E1462" s="3"/>
      <c r="F1462" s="3"/>
    </row>
    <row r="1463" spans="1:6" x14ac:dyDescent="0.3">
      <c r="A1463" s="3"/>
      <c r="B1463" s="3"/>
      <c r="C1463" s="35"/>
      <c r="D1463" s="29"/>
      <c r="E1463" s="3"/>
      <c r="F1463" s="3"/>
    </row>
    <row r="1464" spans="1:6" x14ac:dyDescent="0.3">
      <c r="A1464" s="3">
        <v>11</v>
      </c>
      <c r="B1464" s="3" t="s">
        <v>1499</v>
      </c>
      <c r="C1464" s="35" t="s">
        <v>1401</v>
      </c>
      <c r="D1464" s="29">
        <v>25000</v>
      </c>
      <c r="E1464" s="3" t="s">
        <v>1287</v>
      </c>
      <c r="F1464" s="3" t="s">
        <v>1325</v>
      </c>
    </row>
    <row r="1465" spans="1:6" x14ac:dyDescent="0.3">
      <c r="A1465" s="3"/>
      <c r="B1465" s="3"/>
      <c r="C1465" s="35" t="s">
        <v>1402</v>
      </c>
      <c r="D1465" s="29"/>
      <c r="E1465" s="3"/>
      <c r="F1465" s="3"/>
    </row>
    <row r="1466" spans="1:6" x14ac:dyDescent="0.3">
      <c r="A1466" s="3"/>
      <c r="B1466" s="3"/>
      <c r="C1466" s="35" t="s">
        <v>1403</v>
      </c>
      <c r="D1466" s="29"/>
      <c r="E1466" s="3"/>
      <c r="F1466" s="3"/>
    </row>
    <row r="1467" spans="1:6" x14ac:dyDescent="0.3">
      <c r="A1467" s="3"/>
      <c r="B1467" s="3"/>
      <c r="C1467" s="35" t="s">
        <v>1404</v>
      </c>
      <c r="D1467" s="29"/>
      <c r="E1467" s="3"/>
      <c r="F1467" s="3"/>
    </row>
    <row r="1468" spans="1:6" x14ac:dyDescent="0.3">
      <c r="A1468" s="3"/>
      <c r="B1468" s="3"/>
      <c r="C1468" s="35" t="s">
        <v>1405</v>
      </c>
      <c r="D1468" s="29"/>
      <c r="E1468" s="3"/>
      <c r="F1468" s="3"/>
    </row>
    <row r="1469" spans="1:6" x14ac:dyDescent="0.3">
      <c r="A1469" s="3"/>
      <c r="B1469" s="3"/>
      <c r="C1469" s="35" t="s">
        <v>1406</v>
      </c>
      <c r="D1469" s="29"/>
      <c r="E1469" s="3"/>
      <c r="F1469" s="3"/>
    </row>
    <row r="1470" spans="1:6" x14ac:dyDescent="0.3">
      <c r="A1470" s="3"/>
      <c r="B1470" s="3"/>
      <c r="C1470" s="35" t="s">
        <v>1407</v>
      </c>
      <c r="D1470" s="29"/>
      <c r="E1470" s="3"/>
      <c r="F1470" s="3"/>
    </row>
    <row r="1471" spans="1:6" x14ac:dyDescent="0.3">
      <c r="A1471" s="3"/>
      <c r="B1471" s="3"/>
      <c r="C1471" s="51" t="s">
        <v>1408</v>
      </c>
      <c r="D1471" s="29"/>
      <c r="E1471" s="3"/>
      <c r="F1471" s="3"/>
    </row>
    <row r="1472" spans="1:6" x14ac:dyDescent="0.3">
      <c r="A1472" s="3"/>
      <c r="B1472" s="3"/>
      <c r="C1472" s="35" t="s">
        <v>1409</v>
      </c>
      <c r="D1472" s="29"/>
      <c r="E1472" s="3"/>
      <c r="F1472" s="3"/>
    </row>
    <row r="1473" spans="1:6" x14ac:dyDescent="0.3">
      <c r="A1473" s="3"/>
      <c r="B1473" s="3"/>
      <c r="C1473" s="35" t="s">
        <v>1410</v>
      </c>
      <c r="D1473" s="29"/>
      <c r="E1473" s="3"/>
      <c r="F1473" s="3"/>
    </row>
    <row r="1474" spans="1:6" x14ac:dyDescent="0.3">
      <c r="A1474" s="3"/>
      <c r="B1474" s="3"/>
      <c r="C1474" s="35"/>
      <c r="D1474" s="29"/>
      <c r="E1474" s="3"/>
      <c r="F1474" s="3"/>
    </row>
    <row r="1475" spans="1:6" x14ac:dyDescent="0.3">
      <c r="A1475" s="3">
        <v>12</v>
      </c>
      <c r="B1475" s="3" t="s">
        <v>1500</v>
      </c>
      <c r="C1475" s="35" t="s">
        <v>1411</v>
      </c>
      <c r="D1475" s="29">
        <v>3990</v>
      </c>
      <c r="E1475" s="3" t="s">
        <v>1287</v>
      </c>
      <c r="F1475" s="3" t="s">
        <v>1325</v>
      </c>
    </row>
    <row r="1476" spans="1:6" x14ac:dyDescent="0.3">
      <c r="A1476" s="3"/>
      <c r="B1476" s="3"/>
      <c r="C1476" s="35" t="s">
        <v>1412</v>
      </c>
      <c r="D1476" s="29"/>
      <c r="E1476" s="3"/>
      <c r="F1476" s="3"/>
    </row>
    <row r="1477" spans="1:6" x14ac:dyDescent="0.3">
      <c r="A1477" s="3"/>
      <c r="B1477" s="3"/>
      <c r="C1477" s="35" t="s">
        <v>1413</v>
      </c>
      <c r="D1477" s="29"/>
      <c r="E1477" s="3"/>
      <c r="F1477" s="3"/>
    </row>
    <row r="1478" spans="1:6" x14ac:dyDescent="0.3">
      <c r="A1478" s="3"/>
      <c r="B1478" s="3"/>
      <c r="C1478" s="35" t="s">
        <v>1414</v>
      </c>
      <c r="D1478" s="29"/>
      <c r="E1478" s="3"/>
      <c r="F1478" s="3"/>
    </row>
    <row r="1479" spans="1:6" x14ac:dyDescent="0.3">
      <c r="A1479" s="3"/>
      <c r="B1479" s="3"/>
      <c r="C1479" s="35" t="s">
        <v>1415</v>
      </c>
      <c r="D1479" s="29"/>
      <c r="E1479" s="3"/>
      <c r="F1479" s="3"/>
    </row>
    <row r="1480" spans="1:6" x14ac:dyDescent="0.3">
      <c r="A1480" s="3"/>
      <c r="B1480" s="3"/>
      <c r="C1480" s="51" t="s">
        <v>1416</v>
      </c>
      <c r="D1480" s="29"/>
      <c r="E1480" s="3"/>
      <c r="F1480" s="3"/>
    </row>
    <row r="1481" spans="1:6" x14ac:dyDescent="0.3">
      <c r="A1481" s="3"/>
      <c r="B1481" s="3"/>
      <c r="C1481" s="35" t="s">
        <v>1417</v>
      </c>
      <c r="D1481" s="29"/>
      <c r="E1481" s="3"/>
      <c r="F1481" s="3"/>
    </row>
    <row r="1482" spans="1:6" x14ac:dyDescent="0.3">
      <c r="A1482" s="3"/>
      <c r="B1482" s="3"/>
      <c r="C1482" s="35" t="s">
        <v>1418</v>
      </c>
      <c r="D1482" s="29"/>
      <c r="E1482" s="3"/>
      <c r="F1482" s="3"/>
    </row>
    <row r="1483" spans="1:6" x14ac:dyDescent="0.3">
      <c r="A1483" s="3"/>
      <c r="B1483" s="3"/>
      <c r="C1483" s="35"/>
      <c r="D1483" s="29"/>
      <c r="E1483" s="3"/>
      <c r="F1483" s="3"/>
    </row>
    <row r="1484" spans="1:6" x14ac:dyDescent="0.3">
      <c r="A1484" s="3">
        <v>13</v>
      </c>
      <c r="B1484" s="52" t="s">
        <v>1501</v>
      </c>
      <c r="C1484" s="35" t="s">
        <v>1468</v>
      </c>
      <c r="D1484" s="29">
        <v>19850</v>
      </c>
      <c r="E1484" s="3" t="s">
        <v>1287</v>
      </c>
      <c r="F1484" s="3" t="s">
        <v>1128</v>
      </c>
    </row>
    <row r="1485" spans="1:6" x14ac:dyDescent="0.3">
      <c r="A1485" s="3"/>
      <c r="B1485" s="3"/>
      <c r="C1485" s="35" t="s">
        <v>1469</v>
      </c>
      <c r="D1485" s="29"/>
      <c r="E1485" s="3"/>
      <c r="F1485" s="3"/>
    </row>
    <row r="1486" spans="1:6" x14ac:dyDescent="0.3">
      <c r="A1486" s="3"/>
      <c r="B1486" s="3"/>
      <c r="C1486" s="35" t="s">
        <v>1470</v>
      </c>
      <c r="D1486" s="29"/>
      <c r="E1486" s="3"/>
      <c r="F1486" s="3"/>
    </row>
    <row r="1487" spans="1:6" x14ac:dyDescent="0.3">
      <c r="A1487" s="3"/>
      <c r="B1487" s="3"/>
      <c r="C1487" s="35" t="s">
        <v>1471</v>
      </c>
      <c r="D1487" s="29"/>
      <c r="E1487" s="3"/>
      <c r="F1487" s="3"/>
    </row>
    <row r="1488" spans="1:6" x14ac:dyDescent="0.3">
      <c r="A1488" s="3"/>
      <c r="B1488" s="3"/>
      <c r="C1488" s="35" t="s">
        <v>1472</v>
      </c>
      <c r="D1488" s="29"/>
      <c r="E1488" s="3"/>
      <c r="F1488" s="3"/>
    </row>
    <row r="1489" spans="1:6" x14ac:dyDescent="0.3">
      <c r="A1489" s="3"/>
      <c r="B1489" s="3"/>
      <c r="C1489" s="35" t="s">
        <v>1473</v>
      </c>
      <c r="D1489" s="29"/>
      <c r="E1489" s="3"/>
      <c r="F1489" s="3"/>
    </row>
    <row r="1490" spans="1:6" x14ac:dyDescent="0.3">
      <c r="A1490" s="3"/>
      <c r="B1490" s="3"/>
      <c r="C1490" s="35" t="s">
        <v>1474</v>
      </c>
      <c r="D1490" s="29"/>
      <c r="E1490" s="3"/>
      <c r="F1490" s="3"/>
    </row>
    <row r="1491" spans="1:6" x14ac:dyDescent="0.3">
      <c r="A1491" s="3"/>
      <c r="B1491" s="3"/>
      <c r="C1491" s="35" t="s">
        <v>1475</v>
      </c>
      <c r="D1491" s="29"/>
      <c r="E1491" s="3"/>
      <c r="F1491" s="3"/>
    </row>
    <row r="1492" spans="1:6" x14ac:dyDescent="0.3">
      <c r="A1492" s="3"/>
      <c r="B1492" s="3"/>
      <c r="C1492" s="35"/>
      <c r="D1492" s="29"/>
      <c r="E1492" s="3"/>
      <c r="F1492" s="3"/>
    </row>
    <row r="1493" spans="1:6" x14ac:dyDescent="0.3">
      <c r="A1493" s="3">
        <v>14</v>
      </c>
      <c r="B1493" s="3" t="s">
        <v>1502</v>
      </c>
      <c r="C1493" s="35" t="s">
        <v>1483</v>
      </c>
      <c r="D1493" s="29">
        <v>510000</v>
      </c>
      <c r="E1493" s="3" t="s">
        <v>1287</v>
      </c>
      <c r="F1493" s="3" t="s">
        <v>1128</v>
      </c>
    </row>
    <row r="1494" spans="1:6" x14ac:dyDescent="0.3">
      <c r="A1494" s="3"/>
      <c r="B1494" s="3"/>
      <c r="C1494" s="35" t="s">
        <v>1484</v>
      </c>
      <c r="D1494" s="29"/>
      <c r="E1494" s="3"/>
      <c r="F1494" s="3"/>
    </row>
    <row r="1495" spans="1:6" x14ac:dyDescent="0.3">
      <c r="A1495" s="3"/>
      <c r="B1495" s="3"/>
      <c r="C1495" s="35" t="s">
        <v>1485</v>
      </c>
      <c r="D1495" s="29"/>
      <c r="E1495" s="3"/>
      <c r="F1495" s="3"/>
    </row>
    <row r="1496" spans="1:6" x14ac:dyDescent="0.3">
      <c r="A1496" s="3"/>
      <c r="B1496" s="3"/>
      <c r="C1496" s="35" t="s">
        <v>1486</v>
      </c>
      <c r="D1496" s="29"/>
      <c r="E1496" s="3"/>
      <c r="F1496" s="3"/>
    </row>
    <row r="1497" spans="1:6" x14ac:dyDescent="0.3">
      <c r="A1497" s="3"/>
      <c r="B1497" s="3"/>
      <c r="C1497" s="51" t="s">
        <v>1487</v>
      </c>
      <c r="D1497" s="29"/>
      <c r="E1497" s="3"/>
      <c r="F1497" s="3"/>
    </row>
    <row r="1498" spans="1:6" x14ac:dyDescent="0.3">
      <c r="A1498" s="3"/>
      <c r="B1498" s="3"/>
      <c r="C1498" s="35" t="s">
        <v>1488</v>
      </c>
      <c r="D1498" s="29"/>
      <c r="E1498" s="3"/>
      <c r="F1498" s="3"/>
    </row>
    <row r="1499" spans="1:6" x14ac:dyDescent="0.3">
      <c r="A1499" s="3"/>
      <c r="B1499" s="3"/>
      <c r="C1499" s="35"/>
      <c r="D1499" s="29"/>
      <c r="E1499" s="3"/>
      <c r="F1499" s="3"/>
    </row>
    <row r="1500" spans="1:6" x14ac:dyDescent="0.3">
      <c r="A1500" s="3"/>
      <c r="B1500" s="3"/>
      <c r="C1500" s="35"/>
      <c r="D1500" s="29"/>
      <c r="E1500" s="3"/>
      <c r="F1500" s="3"/>
    </row>
    <row r="1501" spans="1:6" x14ac:dyDescent="0.3">
      <c r="A1501" s="3">
        <v>15</v>
      </c>
      <c r="B1501" s="3" t="s">
        <v>1503</v>
      </c>
      <c r="C1501" s="35" t="s">
        <v>1460</v>
      </c>
      <c r="D1501" s="29">
        <v>35400</v>
      </c>
      <c r="E1501" s="3" t="s">
        <v>1287</v>
      </c>
      <c r="F1501" s="3" t="s">
        <v>1128</v>
      </c>
    </row>
    <row r="1502" spans="1:6" x14ac:dyDescent="0.3">
      <c r="A1502" s="3"/>
      <c r="B1502" s="3"/>
      <c r="C1502" s="35" t="s">
        <v>1461</v>
      </c>
      <c r="D1502" s="29"/>
      <c r="E1502" s="3"/>
      <c r="F1502" s="3"/>
    </row>
    <row r="1503" spans="1:6" x14ac:dyDescent="0.3">
      <c r="A1503" s="3"/>
      <c r="B1503" s="3"/>
      <c r="C1503" s="35" t="s">
        <v>1462</v>
      </c>
      <c r="D1503" s="29"/>
      <c r="E1503" s="3"/>
      <c r="F1503" s="3"/>
    </row>
    <row r="1504" spans="1:6" x14ac:dyDescent="0.3">
      <c r="A1504" s="3"/>
      <c r="B1504" s="3"/>
      <c r="C1504" s="35" t="s">
        <v>1463</v>
      </c>
      <c r="D1504" s="29"/>
      <c r="E1504" s="3"/>
      <c r="F1504" s="3"/>
    </row>
    <row r="1505" spans="1:6" x14ac:dyDescent="0.3">
      <c r="A1505" s="3"/>
      <c r="B1505" s="3"/>
      <c r="C1505" s="35"/>
      <c r="D1505" s="29"/>
      <c r="E1505" s="3"/>
      <c r="F1505" s="3"/>
    </row>
    <row r="1506" spans="1:6" x14ac:dyDescent="0.3">
      <c r="A1506" s="3">
        <v>16</v>
      </c>
      <c r="B1506" s="3" t="s">
        <v>1504</v>
      </c>
      <c r="C1506" s="35" t="s">
        <v>1390</v>
      </c>
      <c r="D1506" s="29">
        <v>22000</v>
      </c>
      <c r="E1506" s="3" t="s">
        <v>1287</v>
      </c>
      <c r="F1506" s="3" t="s">
        <v>1128</v>
      </c>
    </row>
    <row r="1507" spans="1:6" x14ac:dyDescent="0.3">
      <c r="A1507" s="3"/>
      <c r="B1507" s="3"/>
      <c r="C1507" s="35" t="s">
        <v>1391</v>
      </c>
      <c r="D1507" s="29"/>
      <c r="E1507" s="3"/>
      <c r="F1507" s="3"/>
    </row>
    <row r="1508" spans="1:6" x14ac:dyDescent="0.3">
      <c r="A1508" s="3"/>
      <c r="B1508" s="3"/>
      <c r="C1508" s="35" t="s">
        <v>1392</v>
      </c>
      <c r="D1508" s="29"/>
      <c r="E1508" s="3"/>
      <c r="F1508" s="3"/>
    </row>
    <row r="1509" spans="1:6" x14ac:dyDescent="0.3">
      <c r="A1509" s="3"/>
      <c r="B1509" s="3"/>
      <c r="C1509" s="35" t="s">
        <v>1393</v>
      </c>
      <c r="D1509" s="29"/>
      <c r="E1509" s="3"/>
      <c r="F1509" s="3"/>
    </row>
    <row r="1510" spans="1:6" x14ac:dyDescent="0.3">
      <c r="A1510" s="3"/>
      <c r="B1510" s="3"/>
      <c r="C1510" s="35" t="s">
        <v>1394</v>
      </c>
      <c r="D1510" s="29"/>
      <c r="E1510" s="3"/>
      <c r="F1510" s="3"/>
    </row>
    <row r="1511" spans="1:6" x14ac:dyDescent="0.3">
      <c r="A1511" s="3"/>
      <c r="B1511" s="3"/>
      <c r="C1511" s="35" t="s">
        <v>1395</v>
      </c>
      <c r="D1511" s="29"/>
      <c r="E1511" s="3"/>
      <c r="F1511" s="3"/>
    </row>
    <row r="1512" spans="1:6" x14ac:dyDescent="0.3">
      <c r="A1512" s="3"/>
      <c r="B1512" s="3"/>
      <c r="C1512" s="35"/>
      <c r="D1512" s="29"/>
      <c r="E1512" s="3"/>
      <c r="F1512" s="3"/>
    </row>
    <row r="1513" spans="1:6" x14ac:dyDescent="0.3">
      <c r="A1513" s="3"/>
      <c r="B1513" s="3"/>
      <c r="C1513" s="35"/>
      <c r="D1513" s="29"/>
      <c r="E1513" s="3"/>
      <c r="F1513" s="3"/>
    </row>
    <row r="1514" spans="1:6" x14ac:dyDescent="0.3">
      <c r="A1514" s="3"/>
      <c r="B1514" s="3"/>
      <c r="C1514" s="43"/>
      <c r="D1514" s="29"/>
      <c r="E1514" s="3"/>
      <c r="F1514" s="3"/>
    </row>
    <row r="1515" spans="1:6" ht="20.25" thickBot="1" x14ac:dyDescent="0.35">
      <c r="A1515" s="558" t="s">
        <v>1010</v>
      </c>
      <c r="B1515" s="558"/>
      <c r="C1515" s="26" t="str">
        <f>BAHTTEXT(D1515)</f>
        <v>เก้าแสนหนึ่งหมื่นสี่พันสามร้อยสิบบาทถ้วน</v>
      </c>
      <c r="D1515" s="53">
        <f>SUM(D1368:D1514)</f>
        <v>914310</v>
      </c>
    </row>
    <row r="1516" spans="1:6" ht="20.25" thickTop="1" x14ac:dyDescent="0.3"/>
    <row r="1517" spans="1:6" x14ac:dyDescent="0.3">
      <c r="D1517" s="39"/>
    </row>
  </sheetData>
  <mergeCells count="53">
    <mergeCell ref="A1330:B1330"/>
    <mergeCell ref="A1331:F1331"/>
    <mergeCell ref="A1342:B1342"/>
    <mergeCell ref="A1366:F1366"/>
    <mergeCell ref="A1515:B1515"/>
    <mergeCell ref="A1296:F1296"/>
    <mergeCell ref="A981:F981"/>
    <mergeCell ref="A1016:F1016"/>
    <mergeCell ref="A1051:F1051"/>
    <mergeCell ref="A1086:F1086"/>
    <mergeCell ref="A1121:F1121"/>
    <mergeCell ref="A1156:F1156"/>
    <mergeCell ref="A1169:B1169"/>
    <mergeCell ref="A1191:F1191"/>
    <mergeCell ref="A1226:F1226"/>
    <mergeCell ref="A1261:F1261"/>
    <mergeCell ref="A1280:B1280"/>
    <mergeCell ref="A969:B969"/>
    <mergeCell ref="A596:F596"/>
    <mergeCell ref="A631:F631"/>
    <mergeCell ref="A666:F666"/>
    <mergeCell ref="A701:F701"/>
    <mergeCell ref="A736:F736"/>
    <mergeCell ref="A771:F771"/>
    <mergeCell ref="A806:F806"/>
    <mergeCell ref="A841:F841"/>
    <mergeCell ref="A876:F876"/>
    <mergeCell ref="A911:F911"/>
    <mergeCell ref="A946:F946"/>
    <mergeCell ref="A561:F561"/>
    <mergeCell ref="A211:F211"/>
    <mergeCell ref="A226:C226"/>
    <mergeCell ref="A246:F246"/>
    <mergeCell ref="A281:F281"/>
    <mergeCell ref="A316:F316"/>
    <mergeCell ref="A351:F351"/>
    <mergeCell ref="A386:F386"/>
    <mergeCell ref="A421:F421"/>
    <mergeCell ref="A456:F456"/>
    <mergeCell ref="A491:F491"/>
    <mergeCell ref="A526:F526"/>
    <mergeCell ref="A190:C190"/>
    <mergeCell ref="A1:F1"/>
    <mergeCell ref="A35:C35"/>
    <mergeCell ref="A36:F36"/>
    <mergeCell ref="A66:C66"/>
    <mergeCell ref="A71:F71"/>
    <mergeCell ref="A84:C84"/>
    <mergeCell ref="A106:F106"/>
    <mergeCell ref="A122:C122"/>
    <mergeCell ref="A141:F141"/>
    <mergeCell ref="A153:C153"/>
    <mergeCell ref="A176:F176"/>
  </mergeCells>
  <pageMargins left="0.53" right="0.12" top="0.28999999999999998" bottom="0.14000000000000001" header="0.25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H48" sqref="A1:H48"/>
    </sheetView>
  </sheetViews>
  <sheetFormatPr defaultRowHeight="24" x14ac:dyDescent="0.55000000000000004"/>
  <cols>
    <col min="1" max="1" width="2.7109375" style="54" customWidth="1"/>
    <col min="2" max="2" width="29.5703125" style="54" bestFit="1" customWidth="1"/>
    <col min="3" max="3" width="20.42578125" style="59" customWidth="1"/>
    <col min="4" max="4" width="18" style="59" customWidth="1"/>
    <col min="5" max="5" width="14" style="59" bestFit="1" customWidth="1"/>
    <col min="6" max="6" width="20.5703125" style="59" customWidth="1"/>
    <col min="7" max="7" width="21.140625" style="54" customWidth="1"/>
    <col min="8" max="8" width="21.28515625" style="59" customWidth="1"/>
    <col min="9" max="16384" width="9.140625" style="54"/>
  </cols>
  <sheetData>
    <row r="1" spans="1:8" ht="23.25" customHeight="1" x14ac:dyDescent="0.55000000000000004">
      <c r="A1" s="491" t="s">
        <v>18</v>
      </c>
      <c r="B1" s="491"/>
      <c r="C1" s="491"/>
      <c r="D1" s="491"/>
      <c r="E1" s="491"/>
      <c r="F1" s="491"/>
      <c r="G1" s="491"/>
      <c r="H1" s="491"/>
    </row>
    <row r="2" spans="1:8" ht="27.75" customHeight="1" x14ac:dyDescent="0.7">
      <c r="A2" s="492" t="s">
        <v>224</v>
      </c>
      <c r="B2" s="492"/>
      <c r="C2" s="492"/>
      <c r="D2" s="492"/>
      <c r="E2" s="492"/>
      <c r="F2" s="492"/>
      <c r="G2" s="492"/>
      <c r="H2" s="492"/>
    </row>
    <row r="3" spans="1:8" ht="27.75" customHeight="1" x14ac:dyDescent="0.7">
      <c r="A3" s="492" t="s">
        <v>13</v>
      </c>
      <c r="B3" s="492"/>
      <c r="C3" s="492"/>
      <c r="D3" s="492"/>
      <c r="E3" s="492"/>
      <c r="F3" s="492"/>
      <c r="G3" s="492"/>
      <c r="H3" s="492"/>
    </row>
    <row r="4" spans="1:8" ht="27.75" customHeight="1" x14ac:dyDescent="0.7">
      <c r="A4" s="493" t="s">
        <v>1517</v>
      </c>
      <c r="B4" s="493"/>
      <c r="C4" s="493"/>
      <c r="D4" s="493"/>
      <c r="E4" s="493"/>
      <c r="F4" s="493"/>
      <c r="G4" s="493"/>
      <c r="H4" s="493"/>
    </row>
    <row r="5" spans="1:8" s="217" customFormat="1" ht="21" customHeight="1" x14ac:dyDescent="0.5">
      <c r="A5" s="494" t="s">
        <v>14</v>
      </c>
      <c r="B5" s="495"/>
      <c r="C5" s="500" t="s">
        <v>48</v>
      </c>
      <c r="D5" s="503" t="s">
        <v>49</v>
      </c>
      <c r="E5" s="503" t="s">
        <v>50</v>
      </c>
      <c r="F5" s="503" t="s">
        <v>51</v>
      </c>
      <c r="G5" s="498" t="s">
        <v>15</v>
      </c>
      <c r="H5" s="499"/>
    </row>
    <row r="6" spans="1:8" s="217" customFormat="1" ht="21.75" x14ac:dyDescent="0.5">
      <c r="A6" s="496"/>
      <c r="B6" s="497"/>
      <c r="C6" s="501"/>
      <c r="D6" s="504"/>
      <c r="E6" s="504"/>
      <c r="F6" s="504"/>
      <c r="G6" s="426" t="s">
        <v>16</v>
      </c>
      <c r="H6" s="427" t="s">
        <v>17</v>
      </c>
    </row>
    <row r="7" spans="1:8" s="217" customFormat="1" ht="21.75" x14ac:dyDescent="0.5">
      <c r="A7" s="428" t="s">
        <v>26</v>
      </c>
      <c r="B7" s="429"/>
      <c r="C7" s="430"/>
      <c r="D7" s="430"/>
      <c r="E7" s="430"/>
      <c r="F7" s="430"/>
      <c r="G7" s="431" t="s">
        <v>19</v>
      </c>
      <c r="H7" s="430">
        <f>4993213.5+D30-21900-35400+914310-1000000</f>
        <v>6300193.5</v>
      </c>
    </row>
    <row r="8" spans="1:8" s="217" customFormat="1" ht="21.75" x14ac:dyDescent="0.5">
      <c r="A8" s="432"/>
      <c r="B8" s="433" t="s">
        <v>27</v>
      </c>
      <c r="C8" s="249">
        <v>2677000</v>
      </c>
      <c r="D8" s="249"/>
      <c r="E8" s="249">
        <v>0</v>
      </c>
      <c r="F8" s="249">
        <f>C8+D8-E8</f>
        <v>2677000</v>
      </c>
      <c r="G8" s="434"/>
      <c r="H8" s="249"/>
    </row>
    <row r="9" spans="1:8" s="217" customFormat="1" ht="21.75" x14ac:dyDescent="0.5">
      <c r="A9" s="432"/>
      <c r="B9" s="433" t="s">
        <v>28</v>
      </c>
      <c r="C9" s="249">
        <v>4416400</v>
      </c>
      <c r="D9" s="249">
        <v>0</v>
      </c>
      <c r="E9" s="249">
        <v>0</v>
      </c>
      <c r="F9" s="249">
        <f t="shared" ref="F9:F29" si="0">C9+D9-E9</f>
        <v>4416400</v>
      </c>
      <c r="G9" s="434" t="s">
        <v>20</v>
      </c>
      <c r="H9" s="249">
        <f>6451960+35400+21900+1000000</f>
        <v>7509260</v>
      </c>
    </row>
    <row r="10" spans="1:8" s="217" customFormat="1" ht="21.75" x14ac:dyDescent="0.5">
      <c r="A10" s="432"/>
      <c r="B10" s="433" t="s">
        <v>235</v>
      </c>
      <c r="C10" s="249">
        <v>1105523</v>
      </c>
      <c r="D10" s="249"/>
      <c r="E10" s="249"/>
      <c r="F10" s="249">
        <f t="shared" si="0"/>
        <v>1105523</v>
      </c>
      <c r="G10" s="434"/>
      <c r="H10" s="249"/>
    </row>
    <row r="11" spans="1:8" s="217" customFormat="1" ht="21.75" x14ac:dyDescent="0.5">
      <c r="A11" s="435" t="s">
        <v>29</v>
      </c>
      <c r="B11" s="433"/>
      <c r="C11" s="249"/>
      <c r="D11" s="249">
        <v>0</v>
      </c>
      <c r="E11" s="249">
        <v>0</v>
      </c>
      <c r="F11" s="249">
        <f t="shared" si="0"/>
        <v>0</v>
      </c>
      <c r="G11" s="434" t="s">
        <v>21</v>
      </c>
      <c r="H11" s="249">
        <v>2444852</v>
      </c>
    </row>
    <row r="12" spans="1:8" s="217" customFormat="1" ht="21.75" x14ac:dyDescent="0.5">
      <c r="A12" s="432"/>
      <c r="B12" s="433" t="s">
        <v>30</v>
      </c>
      <c r="C12" s="249">
        <f>3365985+168890</f>
        <v>3534875</v>
      </c>
      <c r="D12" s="249">
        <v>0</v>
      </c>
      <c r="E12" s="249">
        <v>0</v>
      </c>
      <c r="F12" s="249">
        <f t="shared" si="0"/>
        <v>3534875</v>
      </c>
      <c r="G12" s="434"/>
      <c r="H12" s="249"/>
    </row>
    <row r="13" spans="1:8" s="217" customFormat="1" ht="21.75" x14ac:dyDescent="0.5">
      <c r="A13" s="432"/>
      <c r="B13" s="433" t="s">
        <v>31</v>
      </c>
      <c r="C13" s="249"/>
      <c r="D13" s="249">
        <v>0</v>
      </c>
      <c r="E13" s="249">
        <v>0</v>
      </c>
      <c r="F13" s="249">
        <f t="shared" si="0"/>
        <v>0</v>
      </c>
      <c r="G13" s="434" t="s">
        <v>22</v>
      </c>
      <c r="H13" s="249">
        <v>0</v>
      </c>
    </row>
    <row r="14" spans="1:8" s="217" customFormat="1" ht="21.75" x14ac:dyDescent="0.5">
      <c r="A14" s="432"/>
      <c r="B14" s="433" t="s">
        <v>32</v>
      </c>
      <c r="C14" s="249">
        <f>616000+1395000+545400</f>
        <v>2556400</v>
      </c>
      <c r="D14" s="249">
        <f>22470+1294000</f>
        <v>1316470</v>
      </c>
      <c r="E14" s="249">
        <v>0</v>
      </c>
      <c r="F14" s="249">
        <f>C14+D14-E14</f>
        <v>3872870</v>
      </c>
      <c r="G14" s="434"/>
      <c r="H14" s="249"/>
    </row>
    <row r="15" spans="1:8" s="217" customFormat="1" ht="21.75" x14ac:dyDescent="0.5">
      <c r="A15" s="432"/>
      <c r="B15" s="433" t="s">
        <v>33</v>
      </c>
      <c r="C15" s="249">
        <f>125200+22000</f>
        <v>147200</v>
      </c>
      <c r="D15" s="249">
        <v>22000</v>
      </c>
      <c r="E15" s="249">
        <v>0</v>
      </c>
      <c r="F15" s="249">
        <f>C15+D15-E15</f>
        <v>169200</v>
      </c>
      <c r="G15" s="434" t="s">
        <v>23</v>
      </c>
      <c r="H15" s="249">
        <v>0</v>
      </c>
    </row>
    <row r="16" spans="1:8" s="217" customFormat="1" ht="21.75" x14ac:dyDescent="0.5">
      <c r="A16" s="432"/>
      <c r="B16" s="433" t="s">
        <v>34</v>
      </c>
      <c r="C16" s="249">
        <v>10000</v>
      </c>
      <c r="D16" s="249">
        <v>0</v>
      </c>
      <c r="E16" s="249">
        <v>0</v>
      </c>
      <c r="F16" s="249">
        <f t="shared" si="0"/>
        <v>10000</v>
      </c>
      <c r="G16" s="434"/>
      <c r="H16" s="249"/>
    </row>
    <row r="17" spans="1:8" s="217" customFormat="1" ht="21.75" x14ac:dyDescent="0.5">
      <c r="A17" s="432"/>
      <c r="B17" s="433" t="s">
        <v>35</v>
      </c>
      <c r="C17" s="249">
        <f>134032.5+49500</f>
        <v>183532.5</v>
      </c>
      <c r="D17" s="249">
        <v>0</v>
      </c>
      <c r="E17" s="249">
        <v>0</v>
      </c>
      <c r="F17" s="249">
        <f t="shared" si="0"/>
        <v>183532.5</v>
      </c>
      <c r="G17" s="434" t="s">
        <v>24</v>
      </c>
      <c r="H17" s="249">
        <v>25000</v>
      </c>
    </row>
    <row r="18" spans="1:8" s="217" customFormat="1" ht="21.75" x14ac:dyDescent="0.5">
      <c r="A18" s="432"/>
      <c r="B18" s="433" t="s">
        <v>36</v>
      </c>
      <c r="C18" s="249">
        <v>21900</v>
      </c>
      <c r="D18" s="249">
        <v>0</v>
      </c>
      <c r="E18" s="249">
        <v>0</v>
      </c>
      <c r="F18" s="249">
        <f t="shared" si="0"/>
        <v>21900</v>
      </c>
      <c r="G18" s="434"/>
      <c r="H18" s="249"/>
    </row>
    <row r="19" spans="1:8" s="217" customFormat="1" ht="21.75" x14ac:dyDescent="0.5">
      <c r="A19" s="432"/>
      <c r="B19" s="433" t="s">
        <v>37</v>
      </c>
      <c r="C19" s="249">
        <v>19850</v>
      </c>
      <c r="D19" s="249">
        <v>68500</v>
      </c>
      <c r="E19" s="249">
        <v>0</v>
      </c>
      <c r="F19" s="249">
        <f t="shared" si="0"/>
        <v>88350</v>
      </c>
      <c r="G19" s="434"/>
      <c r="H19" s="249"/>
    </row>
    <row r="20" spans="1:8" s="217" customFormat="1" ht="21.75" x14ac:dyDescent="0.5">
      <c r="A20" s="432"/>
      <c r="B20" s="433" t="s">
        <v>38</v>
      </c>
      <c r="C20" s="249">
        <v>35005</v>
      </c>
      <c r="D20" s="249">
        <v>0</v>
      </c>
      <c r="E20" s="249">
        <v>0</v>
      </c>
      <c r="F20" s="249">
        <f t="shared" si="0"/>
        <v>35005</v>
      </c>
      <c r="G20" s="434"/>
      <c r="H20" s="249"/>
    </row>
    <row r="21" spans="1:8" s="217" customFormat="1" ht="21.75" x14ac:dyDescent="0.5">
      <c r="A21" s="432"/>
      <c r="B21" s="433" t="s">
        <v>39</v>
      </c>
      <c r="C21" s="249">
        <v>19880</v>
      </c>
      <c r="D21" s="249">
        <v>0</v>
      </c>
      <c r="E21" s="249">
        <v>0</v>
      </c>
      <c r="F21" s="249">
        <f>C21+D21-E21</f>
        <v>19880</v>
      </c>
      <c r="G21" s="434"/>
      <c r="H21" s="249"/>
    </row>
    <row r="22" spans="1:8" s="217" customFormat="1" ht="21.75" x14ac:dyDescent="0.5">
      <c r="A22" s="432"/>
      <c r="B22" s="433" t="s">
        <v>40</v>
      </c>
      <c r="C22" s="249">
        <v>15000</v>
      </c>
      <c r="D22" s="249">
        <v>0</v>
      </c>
      <c r="E22" s="249">
        <v>0</v>
      </c>
      <c r="F22" s="249">
        <f t="shared" si="0"/>
        <v>15000</v>
      </c>
      <c r="G22" s="434"/>
      <c r="H22" s="249"/>
    </row>
    <row r="23" spans="1:8" s="217" customFormat="1" ht="21.75" x14ac:dyDescent="0.5">
      <c r="A23" s="432"/>
      <c r="B23" s="433" t="s">
        <v>41</v>
      </c>
      <c r="C23" s="249">
        <v>0</v>
      </c>
      <c r="D23" s="249">
        <v>0</v>
      </c>
      <c r="E23" s="249">
        <v>0</v>
      </c>
      <c r="F23" s="249">
        <f t="shared" si="0"/>
        <v>0</v>
      </c>
      <c r="G23" s="434"/>
      <c r="H23" s="249"/>
    </row>
    <row r="24" spans="1:8" s="217" customFormat="1" ht="21.75" x14ac:dyDescent="0.5">
      <c r="A24" s="432"/>
      <c r="B24" s="433" t="s">
        <v>42</v>
      </c>
      <c r="C24" s="249">
        <v>0</v>
      </c>
      <c r="D24" s="249">
        <v>0</v>
      </c>
      <c r="E24" s="249">
        <v>0</v>
      </c>
      <c r="F24" s="249">
        <f t="shared" si="0"/>
        <v>0</v>
      </c>
      <c r="G24" s="434"/>
      <c r="H24" s="249"/>
    </row>
    <row r="25" spans="1:8" s="217" customFormat="1" ht="21.75" x14ac:dyDescent="0.5">
      <c r="A25" s="432"/>
      <c r="B25" s="433" t="s">
        <v>43</v>
      </c>
      <c r="C25" s="249">
        <v>0</v>
      </c>
      <c r="D25" s="249">
        <v>0</v>
      </c>
      <c r="E25" s="249">
        <v>0</v>
      </c>
      <c r="F25" s="249">
        <f t="shared" si="0"/>
        <v>0</v>
      </c>
      <c r="G25" s="434"/>
      <c r="H25" s="249"/>
    </row>
    <row r="26" spans="1:8" s="217" customFormat="1" ht="21.75" x14ac:dyDescent="0.5">
      <c r="A26" s="432"/>
      <c r="B26" s="433" t="s">
        <v>44</v>
      </c>
      <c r="C26" s="249">
        <v>0</v>
      </c>
      <c r="D26" s="249">
        <v>0</v>
      </c>
      <c r="E26" s="249">
        <v>0</v>
      </c>
      <c r="F26" s="249">
        <f t="shared" si="0"/>
        <v>0</v>
      </c>
      <c r="G26" s="434"/>
      <c r="H26" s="249"/>
    </row>
    <row r="27" spans="1:8" s="217" customFormat="1" ht="21.75" x14ac:dyDescent="0.5">
      <c r="A27" s="432"/>
      <c r="B27" s="433" t="s">
        <v>45</v>
      </c>
      <c r="C27" s="249">
        <v>86770</v>
      </c>
      <c r="D27" s="249">
        <f>31000+12000</f>
        <v>43000</v>
      </c>
      <c r="E27" s="249">
        <v>0</v>
      </c>
      <c r="F27" s="249">
        <f t="shared" si="0"/>
        <v>129770</v>
      </c>
      <c r="G27" s="434"/>
      <c r="H27" s="249"/>
    </row>
    <row r="28" spans="1:8" s="217" customFormat="1" ht="21.75" x14ac:dyDescent="0.5">
      <c r="A28" s="432"/>
      <c r="B28" s="433" t="s">
        <v>46</v>
      </c>
      <c r="C28" s="249">
        <v>0</v>
      </c>
      <c r="D28" s="249">
        <v>0</v>
      </c>
      <c r="E28" s="249">
        <v>0</v>
      </c>
      <c r="F28" s="249">
        <f t="shared" si="0"/>
        <v>0</v>
      </c>
      <c r="G28" s="434"/>
      <c r="H28" s="249"/>
    </row>
    <row r="29" spans="1:8" s="217" customFormat="1" ht="21.75" x14ac:dyDescent="0.5">
      <c r="A29" s="432"/>
      <c r="B29" s="433" t="s">
        <v>47</v>
      </c>
      <c r="C29" s="249">
        <v>0</v>
      </c>
      <c r="D29" s="436">
        <v>0</v>
      </c>
      <c r="E29" s="249">
        <v>0</v>
      </c>
      <c r="F29" s="249">
        <f t="shared" si="0"/>
        <v>0</v>
      </c>
      <c r="G29" s="437"/>
      <c r="H29" s="436"/>
    </row>
    <row r="30" spans="1:8" s="217" customFormat="1" ht="23.25" customHeight="1" x14ac:dyDescent="0.5">
      <c r="A30" s="505" t="s">
        <v>25</v>
      </c>
      <c r="B30" s="506"/>
      <c r="C30" s="78">
        <f>SUM(C8:C29)</f>
        <v>14829335.5</v>
      </c>
      <c r="D30" s="78">
        <f>SUM(D8:D29)</f>
        <v>1449970</v>
      </c>
      <c r="E30" s="78">
        <f>SUM(E8:E29)</f>
        <v>0</v>
      </c>
      <c r="F30" s="78">
        <f>SUM(F8:F29)</f>
        <v>16279305.5</v>
      </c>
      <c r="G30" s="317"/>
      <c r="H30" s="78">
        <f>SUM(H7:H18)</f>
        <v>16279305.5</v>
      </c>
    </row>
    <row r="32" spans="1:8" x14ac:dyDescent="0.55000000000000004">
      <c r="B32" s="66"/>
      <c r="C32" s="80"/>
      <c r="D32" s="502"/>
      <c r="E32" s="502"/>
      <c r="F32" s="80"/>
      <c r="G32" s="66"/>
    </row>
    <row r="33" spans="2:7" x14ac:dyDescent="0.55000000000000004">
      <c r="B33" s="66"/>
      <c r="C33" s="80"/>
      <c r="D33" s="502"/>
      <c r="E33" s="502"/>
      <c r="F33" s="80"/>
      <c r="G33" s="66"/>
    </row>
  </sheetData>
  <mergeCells count="13">
    <mergeCell ref="D33:E33"/>
    <mergeCell ref="D32:E32"/>
    <mergeCell ref="E5:E6"/>
    <mergeCell ref="F5:F6"/>
    <mergeCell ref="A30:B30"/>
    <mergeCell ref="D5:D6"/>
    <mergeCell ref="A1:H1"/>
    <mergeCell ref="A2:H2"/>
    <mergeCell ref="A3:H3"/>
    <mergeCell ref="A4:H4"/>
    <mergeCell ref="A5:B6"/>
    <mergeCell ref="G5:H5"/>
    <mergeCell ref="C5:C6"/>
  </mergeCells>
  <phoneticPr fontId="0" type="noConversion"/>
  <pageMargins left="0.52" right="0.15" top="0.8" bottom="0.44" header="0.3" footer="0.3"/>
  <pageSetup paperSize="9" scale="7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A4" workbookViewId="0">
      <selection activeCell="J20" sqref="J20"/>
    </sheetView>
  </sheetViews>
  <sheetFormatPr defaultRowHeight="24" x14ac:dyDescent="0.55000000000000004"/>
  <cols>
    <col min="1" max="1" width="3.7109375" style="54" customWidth="1"/>
    <col min="2" max="2" width="4" style="54" customWidth="1"/>
    <col min="3" max="3" width="9.140625" style="54"/>
    <col min="4" max="4" width="12.7109375" style="54" customWidth="1"/>
    <col min="5" max="7" width="9.140625" style="54"/>
    <col min="8" max="8" width="3.140625" style="54" customWidth="1"/>
    <col min="9" max="9" width="20.7109375" style="54" customWidth="1"/>
    <col min="10" max="10" width="22.140625" style="59" customWidth="1"/>
    <col min="11" max="16384" width="9.140625" style="54"/>
  </cols>
  <sheetData>
    <row r="1" spans="1:10" ht="30.75" x14ac:dyDescent="0.7">
      <c r="C1" s="67" t="s">
        <v>52</v>
      </c>
      <c r="D1" s="67"/>
      <c r="E1" s="67"/>
      <c r="F1" s="67"/>
      <c r="G1" s="67"/>
      <c r="H1" s="67"/>
      <c r="I1" s="67"/>
      <c r="J1" s="67"/>
    </row>
    <row r="2" spans="1:10" ht="12.75" customHeight="1" x14ac:dyDescent="0.7">
      <c r="A2" s="68"/>
      <c r="B2" s="68"/>
      <c r="C2" s="68"/>
      <c r="D2" s="68"/>
      <c r="E2" s="68"/>
      <c r="F2" s="68"/>
      <c r="G2" s="68"/>
      <c r="H2" s="68"/>
      <c r="I2" s="68"/>
      <c r="J2" s="69"/>
    </row>
    <row r="3" spans="1:10" x14ac:dyDescent="0.55000000000000004">
      <c r="A3" s="70" t="s">
        <v>3</v>
      </c>
    </row>
    <row r="4" spans="1:10" ht="12.75" customHeight="1" x14ac:dyDescent="0.55000000000000004">
      <c r="A4" s="70"/>
    </row>
    <row r="5" spans="1:10" x14ac:dyDescent="0.55000000000000004">
      <c r="A5" s="54" t="s">
        <v>53</v>
      </c>
      <c r="J5" s="59">
        <v>0</v>
      </c>
    </row>
    <row r="6" spans="1:10" x14ac:dyDescent="0.55000000000000004">
      <c r="A6" s="54" t="s">
        <v>54</v>
      </c>
    </row>
    <row r="7" spans="1:10" x14ac:dyDescent="0.55000000000000004">
      <c r="B7" s="54" t="s">
        <v>210</v>
      </c>
    </row>
    <row r="8" spans="1:10" x14ac:dyDescent="0.55000000000000004">
      <c r="C8" s="54" t="s">
        <v>56</v>
      </c>
      <c r="E8" s="72" t="s">
        <v>1516</v>
      </c>
      <c r="I8" s="61">
        <f>[1]ก.ย.!$K$922</f>
        <v>708425.7699999999</v>
      </c>
      <c r="J8" s="71">
        <f>SUM(I8:I8)</f>
        <v>708425.7699999999</v>
      </c>
    </row>
    <row r="9" spans="1:10" x14ac:dyDescent="0.55000000000000004">
      <c r="B9" s="54" t="s">
        <v>1508</v>
      </c>
    </row>
    <row r="10" spans="1:10" x14ac:dyDescent="0.55000000000000004">
      <c r="C10" s="54" t="s">
        <v>55</v>
      </c>
      <c r="E10" s="72" t="s">
        <v>1509</v>
      </c>
      <c r="I10" s="59">
        <f>[1]ก.ย.!$K$924</f>
        <v>57172.900000000009</v>
      </c>
      <c r="J10" s="71"/>
    </row>
    <row r="11" spans="1:10" x14ac:dyDescent="0.55000000000000004">
      <c r="C11" s="54" t="s">
        <v>56</v>
      </c>
      <c r="E11" s="72" t="s">
        <v>1510</v>
      </c>
      <c r="I11" s="61">
        <f>[1]ก.ย.!$K$925</f>
        <v>2011313.97</v>
      </c>
      <c r="J11" s="71">
        <f>SUM(I10:I11)</f>
        <v>2068486.8699999999</v>
      </c>
    </row>
    <row r="12" spans="1:10" x14ac:dyDescent="0.55000000000000004">
      <c r="B12" s="54" t="s">
        <v>211</v>
      </c>
    </row>
    <row r="13" spans="1:10" x14ac:dyDescent="0.55000000000000004">
      <c r="C13" s="54" t="s">
        <v>56</v>
      </c>
      <c r="E13" s="72" t="s">
        <v>1511</v>
      </c>
      <c r="I13" s="59">
        <f>[1]ก.ย.!$K927</f>
        <v>1573927.4299999997</v>
      </c>
    </row>
    <row r="14" spans="1:10" x14ac:dyDescent="0.55000000000000004">
      <c r="C14" s="72" t="s">
        <v>1515</v>
      </c>
      <c r="E14" s="72" t="s">
        <v>1512</v>
      </c>
      <c r="I14" s="59">
        <f>[1]ก.ย.!$K928</f>
        <v>1805.2399999999998</v>
      </c>
    </row>
    <row r="15" spans="1:10" x14ac:dyDescent="0.55000000000000004">
      <c r="C15" s="54" t="s">
        <v>57</v>
      </c>
      <c r="E15" s="72" t="s">
        <v>1513</v>
      </c>
      <c r="I15" s="59">
        <f>[2]ก.ย.!$K$929</f>
        <v>11287186.179999987</v>
      </c>
      <c r="J15" s="71"/>
    </row>
    <row r="16" spans="1:10" x14ac:dyDescent="0.55000000000000004">
      <c r="C16" s="54" t="s">
        <v>55</v>
      </c>
      <c r="E16" s="72" t="s">
        <v>1514</v>
      </c>
      <c r="I16" s="61">
        <f>[1]ก.ย.!$K$930</f>
        <v>4560381.0199999996</v>
      </c>
      <c r="J16" s="71">
        <f>SUM(I13:I16)</f>
        <v>17423299.869999986</v>
      </c>
    </row>
    <row r="17" spans="1:10" x14ac:dyDescent="0.55000000000000004">
      <c r="A17" s="54" t="s">
        <v>58</v>
      </c>
      <c r="J17" s="59">
        <v>0</v>
      </c>
    </row>
    <row r="18" spans="1:10" ht="24.75" thickBot="1" x14ac:dyDescent="0.6">
      <c r="J18" s="63">
        <f>J5+J8+J11+J16+J17</f>
        <v>20200212.509999987</v>
      </c>
    </row>
    <row r="19" spans="1:10" ht="24.75" thickTop="1" x14ac:dyDescent="0.55000000000000004"/>
  </sheetData>
  <phoneticPr fontId="0" type="noConversion"/>
  <pageMargins left="0.49" right="0.15" top="0.84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sqref="A1:D30"/>
    </sheetView>
  </sheetViews>
  <sheetFormatPr defaultRowHeight="24" x14ac:dyDescent="0.55000000000000004"/>
  <cols>
    <col min="1" max="1" width="43.85546875" style="54" customWidth="1"/>
    <col min="2" max="2" width="16.42578125" style="54" customWidth="1"/>
    <col min="3" max="3" width="18.140625" style="88" customWidth="1"/>
    <col min="4" max="4" width="18.85546875" style="88" customWidth="1"/>
    <col min="5" max="16384" width="9.140625" style="54"/>
  </cols>
  <sheetData>
    <row r="1" spans="1:9" x14ac:dyDescent="0.55000000000000004">
      <c r="A1" s="491" t="s">
        <v>59</v>
      </c>
      <c r="B1" s="491"/>
      <c r="C1" s="491"/>
      <c r="D1" s="491"/>
    </row>
    <row r="2" spans="1:9" ht="30.75" x14ac:dyDescent="0.7">
      <c r="A2" s="492" t="s">
        <v>224</v>
      </c>
      <c r="B2" s="492"/>
      <c r="C2" s="492"/>
      <c r="D2" s="492"/>
      <c r="E2" s="68"/>
      <c r="F2" s="68"/>
      <c r="G2" s="68"/>
      <c r="H2" s="68"/>
      <c r="I2" s="68"/>
    </row>
    <row r="3" spans="1:9" ht="30.75" x14ac:dyDescent="0.7">
      <c r="A3" s="492" t="s">
        <v>60</v>
      </c>
      <c r="B3" s="492"/>
      <c r="C3" s="492"/>
      <c r="D3" s="492"/>
      <c r="E3" s="68"/>
      <c r="F3" s="68"/>
      <c r="G3" s="68"/>
      <c r="H3" s="68"/>
      <c r="I3" s="68"/>
    </row>
    <row r="4" spans="1:9" ht="30.75" x14ac:dyDescent="0.7">
      <c r="A4" s="492" t="s">
        <v>1518</v>
      </c>
      <c r="B4" s="492"/>
      <c r="C4" s="492"/>
      <c r="D4" s="492"/>
      <c r="E4" s="68"/>
      <c r="F4" s="68"/>
      <c r="G4" s="68"/>
      <c r="H4" s="68"/>
      <c r="I4" s="68"/>
    </row>
    <row r="5" spans="1:9" x14ac:dyDescent="0.55000000000000004">
      <c r="A5" s="74" t="s">
        <v>61</v>
      </c>
      <c r="B5" s="74" t="s">
        <v>62</v>
      </c>
      <c r="C5" s="81" t="s">
        <v>63</v>
      </c>
      <c r="D5" s="81" t="s">
        <v>64</v>
      </c>
    </row>
    <row r="6" spans="1:9" x14ac:dyDescent="0.55000000000000004">
      <c r="A6" s="82" t="s">
        <v>65</v>
      </c>
      <c r="B6" s="82" t="s">
        <v>65</v>
      </c>
      <c r="C6" s="83">
        <v>0</v>
      </c>
      <c r="D6" s="83" t="s">
        <v>65</v>
      </c>
    </row>
    <row r="7" spans="1:9" x14ac:dyDescent="0.55000000000000004">
      <c r="A7" s="76"/>
      <c r="B7" s="76"/>
      <c r="C7" s="84"/>
      <c r="D7" s="84"/>
    </row>
    <row r="8" spans="1:9" x14ac:dyDescent="0.55000000000000004">
      <c r="A8" s="76"/>
      <c r="B8" s="76"/>
      <c r="C8" s="84"/>
      <c r="D8" s="84"/>
    </row>
    <row r="9" spans="1:9" x14ac:dyDescent="0.55000000000000004">
      <c r="A9" s="76"/>
      <c r="B9" s="76"/>
      <c r="C9" s="84"/>
      <c r="D9" s="84"/>
    </row>
    <row r="10" spans="1:9" x14ac:dyDescent="0.55000000000000004">
      <c r="A10" s="76"/>
      <c r="B10" s="76"/>
      <c r="C10" s="84"/>
      <c r="D10" s="84"/>
    </row>
    <row r="11" spans="1:9" x14ac:dyDescent="0.55000000000000004">
      <c r="A11" s="76"/>
      <c r="B11" s="76"/>
      <c r="C11" s="84"/>
      <c r="D11" s="84"/>
    </row>
    <row r="12" spans="1:9" x14ac:dyDescent="0.55000000000000004">
      <c r="A12" s="76"/>
      <c r="B12" s="76"/>
      <c r="C12" s="84"/>
      <c r="D12" s="84"/>
    </row>
    <row r="13" spans="1:9" x14ac:dyDescent="0.55000000000000004">
      <c r="A13" s="76"/>
      <c r="B13" s="76"/>
      <c r="C13" s="84"/>
      <c r="D13" s="84"/>
    </row>
    <row r="14" spans="1:9" x14ac:dyDescent="0.55000000000000004">
      <c r="A14" s="76"/>
      <c r="B14" s="76"/>
      <c r="C14" s="84"/>
      <c r="D14" s="84"/>
    </row>
    <row r="15" spans="1:9" x14ac:dyDescent="0.55000000000000004">
      <c r="A15" s="76"/>
      <c r="B15" s="76"/>
      <c r="C15" s="84"/>
      <c r="D15" s="84"/>
    </row>
    <row r="16" spans="1:9" x14ac:dyDescent="0.55000000000000004">
      <c r="A16" s="76"/>
      <c r="B16" s="76"/>
      <c r="C16" s="84"/>
      <c r="D16" s="84"/>
    </row>
    <row r="17" spans="1:4" x14ac:dyDescent="0.55000000000000004">
      <c r="A17" s="76"/>
      <c r="B17" s="76"/>
      <c r="C17" s="84"/>
      <c r="D17" s="84"/>
    </row>
    <row r="18" spans="1:4" x14ac:dyDescent="0.55000000000000004">
      <c r="A18" s="76"/>
      <c r="B18" s="76"/>
      <c r="C18" s="84"/>
      <c r="D18" s="84"/>
    </row>
    <row r="19" spans="1:4" x14ac:dyDescent="0.55000000000000004">
      <c r="A19" s="76"/>
      <c r="B19" s="76"/>
      <c r="C19" s="84"/>
      <c r="D19" s="84"/>
    </row>
    <row r="20" spans="1:4" x14ac:dyDescent="0.55000000000000004">
      <c r="A20" s="76"/>
      <c r="B20" s="76"/>
      <c r="C20" s="84"/>
      <c r="D20" s="84"/>
    </row>
    <row r="21" spans="1:4" x14ac:dyDescent="0.55000000000000004">
      <c r="A21" s="76"/>
      <c r="B21" s="76"/>
      <c r="C21" s="84"/>
      <c r="D21" s="84"/>
    </row>
    <row r="22" spans="1:4" x14ac:dyDescent="0.55000000000000004">
      <c r="A22" s="76"/>
      <c r="B22" s="76"/>
      <c r="C22" s="84"/>
      <c r="D22" s="84"/>
    </row>
    <row r="23" spans="1:4" x14ac:dyDescent="0.55000000000000004">
      <c r="A23" s="76"/>
      <c r="B23" s="77"/>
      <c r="C23" s="85"/>
      <c r="D23" s="85"/>
    </row>
    <row r="24" spans="1:4" x14ac:dyDescent="0.55000000000000004">
      <c r="A24" s="86" t="s">
        <v>25</v>
      </c>
      <c r="B24" s="79"/>
      <c r="C24" s="87">
        <f>SUM(C6:C23)</f>
        <v>0</v>
      </c>
      <c r="D24" s="87"/>
    </row>
  </sheetData>
  <mergeCells count="4">
    <mergeCell ref="A1:D1"/>
    <mergeCell ref="A2:D2"/>
    <mergeCell ref="A3:D3"/>
    <mergeCell ref="A4:D4"/>
  </mergeCells>
  <phoneticPr fontId="0" type="noConversion"/>
  <pageMargins left="0.79" right="0.28999999999999998" top="0.84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sqref="A1:J11"/>
    </sheetView>
  </sheetViews>
  <sheetFormatPr defaultRowHeight="24" x14ac:dyDescent="0.55000000000000004"/>
  <cols>
    <col min="1" max="1" width="4.42578125" style="54" customWidth="1"/>
    <col min="2" max="7" width="9.140625" style="54"/>
    <col min="8" max="8" width="17.42578125" style="54" customWidth="1"/>
    <col min="9" max="9" width="3.85546875" style="54" customWidth="1"/>
    <col min="10" max="10" width="7.42578125" style="59" customWidth="1"/>
    <col min="11" max="16384" width="9.140625" style="54"/>
  </cols>
  <sheetData>
    <row r="1" spans="1:10" ht="30.75" x14ac:dyDescent="0.7">
      <c r="B1" s="89"/>
      <c r="C1" s="89" t="s">
        <v>52</v>
      </c>
      <c r="D1" s="89"/>
      <c r="E1" s="89"/>
      <c r="F1" s="89"/>
      <c r="G1" s="89"/>
      <c r="H1" s="89"/>
      <c r="I1" s="89"/>
      <c r="J1" s="89"/>
    </row>
    <row r="2" spans="1:10" ht="12.75" customHeight="1" x14ac:dyDescent="0.7">
      <c r="A2" s="68"/>
      <c r="B2" s="68"/>
      <c r="C2" s="68"/>
      <c r="D2" s="68"/>
      <c r="E2" s="68"/>
      <c r="F2" s="68"/>
      <c r="G2" s="68"/>
      <c r="H2" s="68"/>
      <c r="I2" s="68"/>
      <c r="J2" s="69"/>
    </row>
    <row r="3" spans="1:10" x14ac:dyDescent="0.55000000000000004">
      <c r="A3" s="70" t="s">
        <v>66</v>
      </c>
    </row>
    <row r="4" spans="1:10" ht="12.75" customHeight="1" x14ac:dyDescent="0.55000000000000004">
      <c r="A4" s="70"/>
    </row>
    <row r="5" spans="1:10" s="90" customFormat="1" x14ac:dyDescent="0.55000000000000004">
      <c r="B5" s="90" t="s">
        <v>225</v>
      </c>
      <c r="H5" s="91">
        <f>[3]งบประกอบ!$H$4</f>
        <v>11402.620000000008</v>
      </c>
      <c r="I5" s="91"/>
      <c r="J5" s="90" t="s">
        <v>137</v>
      </c>
    </row>
    <row r="6" spans="1:10" s="90" customFormat="1" x14ac:dyDescent="0.55000000000000004">
      <c r="B6" s="90" t="s">
        <v>226</v>
      </c>
      <c r="H6" s="92">
        <f>[3]งบประกอบ!$H$5</f>
        <v>11448.139999999998</v>
      </c>
      <c r="I6" s="92"/>
      <c r="J6" s="90" t="s">
        <v>137</v>
      </c>
    </row>
    <row r="7" spans="1:10" s="90" customFormat="1" x14ac:dyDescent="0.55000000000000004">
      <c r="B7" s="90" t="s">
        <v>227</v>
      </c>
      <c r="H7" s="92">
        <f>[3]งบประกอบ!$H$6</f>
        <v>1752.35</v>
      </c>
      <c r="I7" s="92"/>
      <c r="J7" s="90" t="s">
        <v>137</v>
      </c>
    </row>
    <row r="8" spans="1:10" s="90" customFormat="1" x14ac:dyDescent="0.55000000000000004">
      <c r="A8" s="90" t="s">
        <v>189</v>
      </c>
      <c r="B8" s="90" t="s">
        <v>228</v>
      </c>
      <c r="H8" s="92">
        <f>[3]งบประกอบ!$H$7</f>
        <v>227544</v>
      </c>
      <c r="I8" s="92"/>
      <c r="J8" s="90" t="s">
        <v>137</v>
      </c>
    </row>
    <row r="9" spans="1:10" s="90" customFormat="1" x14ac:dyDescent="0.55000000000000004">
      <c r="B9" s="90" t="s">
        <v>229</v>
      </c>
      <c r="H9" s="92">
        <f>[3]งบประกอบ!$H$8</f>
        <v>9.5</v>
      </c>
      <c r="I9" s="92"/>
      <c r="J9" s="90" t="s">
        <v>137</v>
      </c>
    </row>
    <row r="10" spans="1:10" s="90" customFormat="1" x14ac:dyDescent="0.55000000000000004">
      <c r="H10" s="91"/>
      <c r="I10" s="91"/>
    </row>
    <row r="11" spans="1:10" ht="24.75" thickBot="1" x14ac:dyDescent="0.6">
      <c r="E11" s="70" t="s">
        <v>25</v>
      </c>
      <c r="H11" s="93">
        <f>SUM(H5:H10)</f>
        <v>252156.61000000002</v>
      </c>
      <c r="I11" s="94"/>
      <c r="J11" s="90" t="s">
        <v>137</v>
      </c>
    </row>
    <row r="12" spans="1:10" ht="24.75" thickTop="1" x14ac:dyDescent="0.55000000000000004"/>
  </sheetData>
  <phoneticPr fontId="0" type="noConversion"/>
  <pageMargins left="1.08" right="0.7" top="0.93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A31" zoomScaleNormal="100" workbookViewId="0">
      <selection activeCell="G42" sqref="A1:G42"/>
    </sheetView>
  </sheetViews>
  <sheetFormatPr defaultRowHeight="24" x14ac:dyDescent="0.55000000000000004"/>
  <cols>
    <col min="1" max="1" width="4.85546875" style="95" customWidth="1"/>
    <col min="2" max="2" width="34.42578125" style="60" customWidth="1"/>
    <col min="3" max="3" width="17.5703125" style="125" customWidth="1"/>
    <col min="4" max="4" width="18.140625" style="125" customWidth="1"/>
    <col min="5" max="5" width="9.7109375" style="125" customWidth="1"/>
    <col min="6" max="6" width="19.42578125" style="125" customWidth="1"/>
    <col min="7" max="7" width="12.85546875" style="126" customWidth="1"/>
    <col min="8" max="8" width="9.140625" style="54"/>
    <col min="9" max="10" width="15.7109375" style="54" bestFit="1" customWidth="1"/>
    <col min="11" max="11" width="9.140625" style="54"/>
    <col min="12" max="12" width="14" style="54" bestFit="1" customWidth="1"/>
    <col min="13" max="16384" width="9.140625" style="54"/>
  </cols>
  <sheetData>
    <row r="1" spans="1:10" x14ac:dyDescent="0.55000000000000004">
      <c r="C1" s="96"/>
      <c r="D1" s="96"/>
      <c r="E1" s="96"/>
      <c r="F1" s="96"/>
      <c r="G1" s="97" t="s">
        <v>74</v>
      </c>
    </row>
    <row r="2" spans="1:10" ht="27.75" customHeight="1" x14ac:dyDescent="0.7">
      <c r="A2" s="492" t="s">
        <v>224</v>
      </c>
      <c r="B2" s="492"/>
      <c r="C2" s="492"/>
      <c r="D2" s="492"/>
      <c r="E2" s="492"/>
      <c r="F2" s="492"/>
      <c r="G2" s="492"/>
      <c r="H2" s="68"/>
      <c r="I2" s="68"/>
      <c r="J2" s="68"/>
    </row>
    <row r="3" spans="1:10" ht="27.75" customHeight="1" x14ac:dyDescent="0.7">
      <c r="A3" s="492" t="s">
        <v>67</v>
      </c>
      <c r="B3" s="492"/>
      <c r="C3" s="492"/>
      <c r="D3" s="492"/>
      <c r="E3" s="492"/>
      <c r="F3" s="492"/>
      <c r="G3" s="492"/>
      <c r="H3" s="68"/>
      <c r="I3" s="68"/>
      <c r="J3" s="68"/>
    </row>
    <row r="4" spans="1:10" ht="27.75" customHeight="1" x14ac:dyDescent="0.7">
      <c r="A4" s="493" t="s">
        <v>1519</v>
      </c>
      <c r="B4" s="493"/>
      <c r="C4" s="493"/>
      <c r="D4" s="493"/>
      <c r="E4" s="493"/>
      <c r="F4" s="493"/>
      <c r="G4" s="493"/>
      <c r="H4" s="68"/>
      <c r="I4" s="68"/>
      <c r="J4" s="68"/>
    </row>
    <row r="5" spans="1:10" ht="23.25" customHeight="1" x14ac:dyDescent="0.55000000000000004">
      <c r="A5" s="512" t="s">
        <v>68</v>
      </c>
      <c r="B5" s="513"/>
      <c r="C5" s="507" t="s">
        <v>17</v>
      </c>
      <c r="D5" s="507"/>
      <c r="E5" s="508" t="s">
        <v>71</v>
      </c>
      <c r="F5" s="510" t="s">
        <v>72</v>
      </c>
      <c r="G5" s="511" t="s">
        <v>73</v>
      </c>
    </row>
    <row r="6" spans="1:10" ht="23.25" customHeight="1" x14ac:dyDescent="0.55000000000000004">
      <c r="A6" s="514"/>
      <c r="B6" s="515"/>
      <c r="C6" s="98" t="s">
        <v>69</v>
      </c>
      <c r="D6" s="98" t="s">
        <v>70</v>
      </c>
      <c r="E6" s="509"/>
      <c r="F6" s="510"/>
      <c r="G6" s="511"/>
    </row>
    <row r="7" spans="1:10" x14ac:dyDescent="0.55000000000000004">
      <c r="A7" s="99" t="s">
        <v>1528</v>
      </c>
      <c r="B7" s="75"/>
      <c r="C7" s="100"/>
      <c r="D7" s="100"/>
      <c r="E7" s="100"/>
      <c r="F7" s="100"/>
      <c r="G7" s="101"/>
    </row>
    <row r="8" spans="1:10" x14ac:dyDescent="0.55000000000000004">
      <c r="A8" s="99" t="s">
        <v>278</v>
      </c>
      <c r="B8" s="102"/>
      <c r="C8" s="103"/>
      <c r="D8" s="103"/>
      <c r="E8" s="103"/>
      <c r="F8" s="103"/>
      <c r="G8" s="104"/>
    </row>
    <row r="9" spans="1:10" x14ac:dyDescent="0.55000000000000004">
      <c r="A9" s="105" t="s">
        <v>99</v>
      </c>
      <c r="B9" s="106"/>
      <c r="C9" s="107"/>
      <c r="D9" s="107"/>
      <c r="E9" s="107"/>
      <c r="F9" s="107"/>
      <c r="G9" s="108"/>
    </row>
    <row r="10" spans="1:10" x14ac:dyDescent="0.55000000000000004">
      <c r="A10" s="105" t="s">
        <v>220</v>
      </c>
      <c r="B10" s="106"/>
      <c r="C10" s="107"/>
      <c r="D10" s="107"/>
      <c r="E10" s="107"/>
      <c r="F10" s="107"/>
      <c r="G10" s="108"/>
    </row>
    <row r="11" spans="1:10" ht="48" x14ac:dyDescent="0.55000000000000004">
      <c r="A11" s="109"/>
      <c r="B11" s="106" t="s">
        <v>221</v>
      </c>
      <c r="C11" s="110"/>
      <c r="D11" s="111">
        <v>307300</v>
      </c>
      <c r="E11" s="107"/>
      <c r="F11" s="111">
        <f>C11+D11-E11</f>
        <v>307300</v>
      </c>
      <c r="G11" s="112"/>
    </row>
    <row r="12" spans="1:10" x14ac:dyDescent="0.55000000000000004">
      <c r="A12" s="105" t="s">
        <v>32</v>
      </c>
      <c r="B12" s="106"/>
      <c r="C12" s="107"/>
      <c r="D12" s="113"/>
      <c r="E12" s="107"/>
      <c r="F12" s="113"/>
      <c r="G12" s="108"/>
    </row>
    <row r="13" spans="1:10" ht="48" x14ac:dyDescent="0.55000000000000004">
      <c r="A13" s="109"/>
      <c r="B13" s="127" t="s">
        <v>1560</v>
      </c>
      <c r="C13" s="128"/>
      <c r="D13" s="111">
        <v>294000</v>
      </c>
      <c r="E13" s="107"/>
      <c r="F13" s="111">
        <f>C13+D13-E13</f>
        <v>294000</v>
      </c>
      <c r="G13" s="114"/>
    </row>
    <row r="14" spans="1:10" x14ac:dyDescent="0.55000000000000004">
      <c r="A14" s="105" t="s">
        <v>100</v>
      </c>
      <c r="B14" s="106"/>
      <c r="C14" s="107"/>
      <c r="D14" s="113"/>
      <c r="E14" s="107"/>
      <c r="F14" s="113"/>
      <c r="G14" s="108"/>
    </row>
    <row r="15" spans="1:10" x14ac:dyDescent="0.55000000000000004">
      <c r="A15" s="105" t="s">
        <v>220</v>
      </c>
      <c r="B15" s="106"/>
      <c r="C15" s="107"/>
      <c r="D15" s="113"/>
      <c r="E15" s="107"/>
      <c r="F15" s="113"/>
      <c r="G15" s="108"/>
    </row>
    <row r="16" spans="1:10" ht="48" x14ac:dyDescent="0.55000000000000004">
      <c r="A16" s="109"/>
      <c r="B16" s="106" t="s">
        <v>221</v>
      </c>
      <c r="C16" s="110"/>
      <c r="D16" s="111">
        <v>171000</v>
      </c>
      <c r="E16" s="107"/>
      <c r="F16" s="111">
        <f>C16+D16-E16</f>
        <v>171000</v>
      </c>
      <c r="G16" s="114"/>
    </row>
    <row r="17" spans="1:7" x14ac:dyDescent="0.55000000000000004">
      <c r="A17" s="105" t="s">
        <v>1529</v>
      </c>
      <c r="B17" s="106"/>
      <c r="C17" s="107"/>
      <c r="D17" s="113"/>
      <c r="E17" s="107"/>
      <c r="F17" s="113"/>
      <c r="G17" s="108"/>
    </row>
    <row r="18" spans="1:7" s="90" customFormat="1" ht="65.25" x14ac:dyDescent="0.55000000000000004">
      <c r="A18" s="130"/>
      <c r="B18" s="127" t="s">
        <v>1530</v>
      </c>
      <c r="C18" s="128">
        <v>5000</v>
      </c>
      <c r="D18" s="111"/>
      <c r="E18" s="113"/>
      <c r="F18" s="111">
        <f>C18+D18-E18</f>
        <v>5000</v>
      </c>
      <c r="G18" s="131" t="s">
        <v>1531</v>
      </c>
    </row>
    <row r="19" spans="1:7" x14ac:dyDescent="0.55000000000000004">
      <c r="A19" s="99" t="s">
        <v>279</v>
      </c>
      <c r="B19" s="102"/>
      <c r="C19" s="103"/>
      <c r="D19" s="115"/>
      <c r="E19" s="103"/>
      <c r="F19" s="115"/>
      <c r="G19" s="104"/>
    </row>
    <row r="20" spans="1:7" x14ac:dyDescent="0.55000000000000004">
      <c r="A20" s="105" t="s">
        <v>280</v>
      </c>
      <c r="B20" s="106"/>
      <c r="C20" s="107"/>
      <c r="D20" s="113"/>
      <c r="E20" s="107"/>
      <c r="F20" s="113"/>
      <c r="G20" s="108"/>
    </row>
    <row r="21" spans="1:7" x14ac:dyDescent="0.55000000000000004">
      <c r="A21" s="105" t="s">
        <v>220</v>
      </c>
      <c r="B21" s="106"/>
      <c r="C21" s="107"/>
      <c r="D21" s="113"/>
      <c r="E21" s="107"/>
      <c r="F21" s="113"/>
      <c r="G21" s="108"/>
    </row>
    <row r="22" spans="1:7" ht="48" x14ac:dyDescent="0.55000000000000004">
      <c r="A22" s="109"/>
      <c r="B22" s="106" t="s">
        <v>221</v>
      </c>
      <c r="C22" s="110"/>
      <c r="D22" s="111">
        <v>20000</v>
      </c>
      <c r="E22" s="107"/>
      <c r="F22" s="111">
        <f>C22+D22-E22</f>
        <v>20000</v>
      </c>
      <c r="G22" s="114"/>
    </row>
    <row r="23" spans="1:7" x14ac:dyDescent="0.55000000000000004">
      <c r="A23" s="99" t="s">
        <v>281</v>
      </c>
      <c r="B23" s="102"/>
      <c r="C23" s="103"/>
      <c r="D23" s="115"/>
      <c r="E23" s="103"/>
      <c r="F23" s="115"/>
      <c r="G23" s="104"/>
    </row>
    <row r="24" spans="1:7" x14ac:dyDescent="0.55000000000000004">
      <c r="A24" s="105" t="s">
        <v>282</v>
      </c>
      <c r="B24" s="106"/>
      <c r="C24" s="107"/>
      <c r="D24" s="113"/>
      <c r="E24" s="107"/>
      <c r="F24" s="113"/>
      <c r="G24" s="108"/>
    </row>
    <row r="25" spans="1:7" x14ac:dyDescent="0.55000000000000004">
      <c r="A25" s="105" t="s">
        <v>220</v>
      </c>
      <c r="B25" s="106"/>
      <c r="C25" s="107"/>
      <c r="D25" s="113"/>
      <c r="E25" s="107"/>
      <c r="F25" s="113"/>
      <c r="G25" s="108"/>
    </row>
    <row r="26" spans="1:7" ht="48" x14ac:dyDescent="0.55000000000000004">
      <c r="A26" s="109"/>
      <c r="B26" s="106" t="s">
        <v>221</v>
      </c>
      <c r="C26" s="110"/>
      <c r="D26" s="111">
        <v>222000</v>
      </c>
      <c r="E26" s="107"/>
      <c r="F26" s="111">
        <f>C26+D26-E26</f>
        <v>222000</v>
      </c>
      <c r="G26" s="114"/>
    </row>
    <row r="27" spans="1:7" x14ac:dyDescent="0.55000000000000004">
      <c r="A27" s="99" t="s">
        <v>283</v>
      </c>
      <c r="B27" s="102"/>
      <c r="C27" s="103"/>
      <c r="D27" s="115"/>
      <c r="E27" s="103"/>
      <c r="F27" s="115"/>
      <c r="G27" s="104"/>
    </row>
    <row r="28" spans="1:7" x14ac:dyDescent="0.55000000000000004">
      <c r="A28" s="105" t="s">
        <v>284</v>
      </c>
      <c r="B28" s="106"/>
      <c r="C28" s="107"/>
      <c r="D28" s="113"/>
      <c r="E28" s="107"/>
      <c r="F28" s="113"/>
      <c r="G28" s="108"/>
    </row>
    <row r="29" spans="1:7" x14ac:dyDescent="0.55000000000000004">
      <c r="A29" s="105" t="s">
        <v>220</v>
      </c>
      <c r="B29" s="106"/>
      <c r="C29" s="107"/>
      <c r="D29" s="113"/>
      <c r="E29" s="107"/>
      <c r="F29" s="113"/>
      <c r="G29" s="108"/>
    </row>
    <row r="30" spans="1:7" ht="48" x14ac:dyDescent="0.55000000000000004">
      <c r="A30" s="109"/>
      <c r="B30" s="106" t="s">
        <v>221</v>
      </c>
      <c r="C30" s="110"/>
      <c r="D30" s="111">
        <v>32000</v>
      </c>
      <c r="E30" s="107"/>
      <c r="F30" s="111">
        <f>C30+D30-E30</f>
        <v>32000</v>
      </c>
      <c r="G30" s="114"/>
    </row>
    <row r="31" spans="1:7" x14ac:dyDescent="0.55000000000000004">
      <c r="A31" s="99" t="s">
        <v>230</v>
      </c>
      <c r="B31" s="102"/>
      <c r="C31" s="103"/>
      <c r="D31" s="115"/>
      <c r="E31" s="103"/>
      <c r="F31" s="115"/>
      <c r="G31" s="104"/>
    </row>
    <row r="32" spans="1:7" x14ac:dyDescent="0.55000000000000004">
      <c r="A32" s="105" t="s">
        <v>219</v>
      </c>
      <c r="B32" s="106"/>
      <c r="C32" s="107"/>
      <c r="D32" s="113"/>
      <c r="E32" s="107"/>
      <c r="F32" s="113"/>
      <c r="G32" s="108"/>
    </row>
    <row r="33" spans="1:10" x14ac:dyDescent="0.55000000000000004">
      <c r="A33" s="105" t="s">
        <v>220</v>
      </c>
      <c r="B33" s="106"/>
      <c r="C33" s="107"/>
      <c r="D33" s="113"/>
      <c r="E33" s="107"/>
      <c r="F33" s="113"/>
      <c r="G33" s="108"/>
    </row>
    <row r="34" spans="1:10" ht="48" x14ac:dyDescent="0.55000000000000004">
      <c r="A34" s="109"/>
      <c r="B34" s="106" t="s">
        <v>221</v>
      </c>
      <c r="C34" s="110"/>
      <c r="D34" s="111">
        <v>141150</v>
      </c>
      <c r="E34" s="107"/>
      <c r="F34" s="111">
        <f>C34+D34-E34</f>
        <v>141150</v>
      </c>
      <c r="G34" s="114"/>
    </row>
    <row r="35" spans="1:10" x14ac:dyDescent="0.55000000000000004">
      <c r="A35" s="105" t="s">
        <v>1523</v>
      </c>
      <c r="B35" s="106"/>
      <c r="C35" s="107"/>
      <c r="D35" s="113"/>
      <c r="E35" s="107"/>
      <c r="F35" s="113"/>
      <c r="G35" s="108"/>
    </row>
    <row r="36" spans="1:10" ht="48" x14ac:dyDescent="0.55000000000000004">
      <c r="A36" s="109"/>
      <c r="B36" s="127" t="s">
        <v>1520</v>
      </c>
      <c r="C36" s="128">
        <v>185000</v>
      </c>
      <c r="D36" s="116"/>
      <c r="E36" s="107"/>
      <c r="F36" s="111">
        <f>C36+D36-E36</f>
        <v>185000</v>
      </c>
      <c r="G36" s="114"/>
    </row>
    <row r="37" spans="1:10" ht="48" x14ac:dyDescent="0.55000000000000004">
      <c r="A37" s="109"/>
      <c r="B37" s="127" t="s">
        <v>1521</v>
      </c>
      <c r="C37" s="128">
        <v>16900</v>
      </c>
      <c r="D37" s="116"/>
      <c r="E37" s="107"/>
      <c r="F37" s="111">
        <f>C37+D37-E37</f>
        <v>16900</v>
      </c>
      <c r="G37" s="114"/>
    </row>
    <row r="38" spans="1:10" ht="48" x14ac:dyDescent="0.55000000000000004">
      <c r="A38" s="109"/>
      <c r="B38" s="127" t="s">
        <v>1520</v>
      </c>
      <c r="C38" s="128">
        <v>5400</v>
      </c>
      <c r="D38" s="116"/>
      <c r="E38" s="107"/>
      <c r="F38" s="111">
        <f>C38+D38-E38</f>
        <v>5400</v>
      </c>
      <c r="G38" s="114"/>
    </row>
    <row r="39" spans="1:10" x14ac:dyDescent="0.55000000000000004">
      <c r="A39" s="99" t="s">
        <v>102</v>
      </c>
      <c r="B39" s="102"/>
      <c r="C39" s="103"/>
      <c r="D39" s="115"/>
      <c r="E39" s="103"/>
      <c r="F39" s="115"/>
      <c r="G39" s="104"/>
    </row>
    <row r="40" spans="1:10" x14ac:dyDescent="0.55000000000000004">
      <c r="A40" s="105" t="s">
        <v>1522</v>
      </c>
      <c r="B40" s="106"/>
      <c r="C40" s="107"/>
      <c r="D40" s="113"/>
      <c r="E40" s="107"/>
      <c r="F40" s="113"/>
      <c r="G40" s="108"/>
    </row>
    <row r="41" spans="1:10" ht="48" x14ac:dyDescent="0.55000000000000004">
      <c r="A41" s="109"/>
      <c r="B41" s="127" t="s">
        <v>1524</v>
      </c>
      <c r="C41" s="111">
        <v>98900</v>
      </c>
      <c r="D41" s="111"/>
      <c r="E41" s="117"/>
      <c r="F41" s="111">
        <f>C41+D41-E41</f>
        <v>98900</v>
      </c>
      <c r="G41" s="118"/>
      <c r="I41" s="119"/>
      <c r="J41" s="120"/>
    </row>
    <row r="42" spans="1:10" x14ac:dyDescent="0.55000000000000004">
      <c r="A42" s="121"/>
      <c r="B42" s="122"/>
      <c r="C42" s="123">
        <f>SUM(C7:C41)</f>
        <v>311200</v>
      </c>
      <c r="D42" s="129">
        <f>SUM(D7:D41)</f>
        <v>1187450</v>
      </c>
      <c r="E42" s="123">
        <f>SUM(E7:E41)</f>
        <v>0</v>
      </c>
      <c r="F42" s="123">
        <f>SUM(F7:F41)</f>
        <v>1498650</v>
      </c>
      <c r="G42" s="124"/>
      <c r="I42" s="64"/>
    </row>
  </sheetData>
  <mergeCells count="8">
    <mergeCell ref="A2:G2"/>
    <mergeCell ref="A3:G3"/>
    <mergeCell ref="A4:G4"/>
    <mergeCell ref="C5:D5"/>
    <mergeCell ref="E5:E6"/>
    <mergeCell ref="F5:F6"/>
    <mergeCell ref="G5:G6"/>
    <mergeCell ref="A5:B6"/>
  </mergeCells>
  <phoneticPr fontId="0" type="noConversion"/>
  <pageMargins left="0.35" right="0.15" top="0.43" bottom="0.14000000000000001" header="0.27559055118110237" footer="0.14000000000000001"/>
  <pageSetup paperSize="9" scale="90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sqref="A1:E20"/>
    </sheetView>
  </sheetViews>
  <sheetFormatPr defaultRowHeight="24" x14ac:dyDescent="0.55000000000000004"/>
  <cols>
    <col min="1" max="1" width="7.28515625" style="66" customWidth="1"/>
    <col min="2" max="2" width="38.85546875" style="54" customWidth="1"/>
    <col min="3" max="3" width="19.85546875" style="88" customWidth="1"/>
    <col min="4" max="4" width="20.85546875" style="88" customWidth="1"/>
    <col min="5" max="5" width="20.28515625" style="88" customWidth="1"/>
    <col min="6" max="8" width="9.140625" style="54"/>
    <col min="9" max="9" width="18.5703125" style="59" customWidth="1"/>
    <col min="10" max="10" width="9.140625" style="54"/>
    <col min="11" max="11" width="15.7109375" style="54" bestFit="1" customWidth="1"/>
    <col min="12" max="16384" width="9.140625" style="54"/>
  </cols>
  <sheetData>
    <row r="1" spans="1:5" x14ac:dyDescent="0.55000000000000004">
      <c r="A1" s="491" t="s">
        <v>1601</v>
      </c>
      <c r="B1" s="516"/>
      <c r="C1" s="516"/>
      <c r="D1" s="516"/>
      <c r="E1" s="516"/>
    </row>
    <row r="2" spans="1:5" ht="30.75" x14ac:dyDescent="0.7">
      <c r="A2" s="492" t="s">
        <v>224</v>
      </c>
      <c r="B2" s="492"/>
      <c r="C2" s="492"/>
      <c r="D2" s="492"/>
      <c r="E2" s="492"/>
    </row>
    <row r="3" spans="1:5" ht="30.75" x14ac:dyDescent="0.7">
      <c r="A3" s="492" t="s">
        <v>1638</v>
      </c>
      <c r="B3" s="492"/>
      <c r="C3" s="492"/>
      <c r="D3" s="492"/>
      <c r="E3" s="492"/>
    </row>
    <row r="4" spans="1:5" ht="30.75" x14ac:dyDescent="0.7">
      <c r="A4" s="492" t="s">
        <v>1519</v>
      </c>
      <c r="B4" s="492"/>
      <c r="C4" s="492"/>
      <c r="D4" s="492"/>
      <c r="E4" s="492"/>
    </row>
    <row r="5" spans="1:5" x14ac:dyDescent="0.55000000000000004">
      <c r="A5" s="517" t="s">
        <v>79</v>
      </c>
      <c r="B5" s="517" t="s">
        <v>68</v>
      </c>
      <c r="C5" s="132" t="s">
        <v>81</v>
      </c>
      <c r="D5" s="132" t="s">
        <v>71</v>
      </c>
      <c r="E5" s="132" t="s">
        <v>72</v>
      </c>
    </row>
    <row r="6" spans="1:5" x14ac:dyDescent="0.55000000000000004">
      <c r="A6" s="517"/>
      <c r="B6" s="517"/>
      <c r="C6" s="133" t="s">
        <v>1641</v>
      </c>
      <c r="D6" s="133" t="s">
        <v>17</v>
      </c>
      <c r="E6" s="133" t="s">
        <v>17</v>
      </c>
    </row>
    <row r="7" spans="1:5" x14ac:dyDescent="0.55000000000000004">
      <c r="A7" s="134">
        <v>1</v>
      </c>
      <c r="B7" s="76" t="s">
        <v>1643</v>
      </c>
      <c r="C7" s="135">
        <v>260</v>
      </c>
      <c r="D7" s="113">
        <v>0</v>
      </c>
      <c r="E7" s="135">
        <f>C7-D7</f>
        <v>260</v>
      </c>
    </row>
    <row r="8" spans="1:5" x14ac:dyDescent="0.55000000000000004">
      <c r="A8" s="134"/>
      <c r="B8" s="76" t="s">
        <v>1644</v>
      </c>
      <c r="C8" s="84"/>
      <c r="D8" s="84"/>
      <c r="E8" s="135"/>
    </row>
    <row r="9" spans="1:5" x14ac:dyDescent="0.55000000000000004">
      <c r="A9" s="134"/>
      <c r="B9" s="76" t="s">
        <v>1642</v>
      </c>
      <c r="C9" s="84"/>
      <c r="D9" s="84"/>
      <c r="E9" s="135"/>
    </row>
    <row r="10" spans="1:5" x14ac:dyDescent="0.55000000000000004">
      <c r="A10" s="134"/>
      <c r="B10" s="76"/>
      <c r="C10" s="85"/>
      <c r="D10" s="85"/>
      <c r="E10" s="135"/>
    </row>
    <row r="11" spans="1:5" x14ac:dyDescent="0.55000000000000004">
      <c r="A11" s="134">
        <v>2</v>
      </c>
      <c r="B11" s="76" t="s">
        <v>1643</v>
      </c>
      <c r="C11" s="84">
        <v>1484</v>
      </c>
      <c r="D11" s="84">
        <v>0</v>
      </c>
      <c r="E11" s="135">
        <f t="shared" ref="E11" si="0">C11-D11</f>
        <v>1484</v>
      </c>
    </row>
    <row r="12" spans="1:5" x14ac:dyDescent="0.55000000000000004">
      <c r="A12" s="134"/>
      <c r="B12" s="76" t="s">
        <v>1644</v>
      </c>
      <c r="C12" s="84"/>
      <c r="D12" s="84"/>
      <c r="E12" s="84"/>
    </row>
    <row r="13" spans="1:5" x14ac:dyDescent="0.55000000000000004">
      <c r="A13" s="134"/>
      <c r="B13" s="76" t="s">
        <v>1645</v>
      </c>
      <c r="C13" s="84"/>
      <c r="D13" s="84"/>
      <c r="E13" s="84"/>
    </row>
    <row r="14" spans="1:5" x14ac:dyDescent="0.55000000000000004">
      <c r="A14" s="134"/>
      <c r="B14" s="76"/>
      <c r="C14" s="84"/>
      <c r="D14" s="84"/>
      <c r="E14" s="84"/>
    </row>
    <row r="15" spans="1:5" x14ac:dyDescent="0.55000000000000004">
      <c r="A15" s="134"/>
      <c r="B15" s="76"/>
      <c r="C15" s="84"/>
      <c r="D15" s="84"/>
      <c r="E15" s="84"/>
    </row>
    <row r="16" spans="1:5" x14ac:dyDescent="0.55000000000000004">
      <c r="A16" s="134"/>
      <c r="B16" s="76"/>
      <c r="C16" s="84"/>
      <c r="D16" s="84"/>
      <c r="E16" s="84"/>
    </row>
    <row r="17" spans="1:5" x14ac:dyDescent="0.55000000000000004">
      <c r="A17" s="134"/>
      <c r="B17" s="76"/>
      <c r="C17" s="84"/>
      <c r="D17" s="84"/>
      <c r="E17" s="84"/>
    </row>
    <row r="18" spans="1:5" x14ac:dyDescent="0.55000000000000004">
      <c r="A18" s="134"/>
      <c r="B18" s="76"/>
      <c r="C18" s="84"/>
      <c r="D18" s="84"/>
      <c r="E18" s="84"/>
    </row>
    <row r="19" spans="1:5" x14ac:dyDescent="0.55000000000000004">
      <c r="A19" s="134"/>
      <c r="B19" s="76"/>
      <c r="C19" s="85"/>
      <c r="D19" s="85"/>
      <c r="E19" s="85"/>
    </row>
    <row r="20" spans="1:5" x14ac:dyDescent="0.55000000000000004">
      <c r="A20" s="136"/>
      <c r="B20" s="86" t="s">
        <v>25</v>
      </c>
      <c r="C20" s="87">
        <f>SUM(C7:C19)</f>
        <v>1744</v>
      </c>
      <c r="D20" s="87">
        <f>SUM(D7:D19)</f>
        <v>0</v>
      </c>
      <c r="E20" s="87">
        <f>SUM(E7:E19)</f>
        <v>1744</v>
      </c>
    </row>
  </sheetData>
  <mergeCells count="6">
    <mergeCell ref="A1:E1"/>
    <mergeCell ref="A2:E2"/>
    <mergeCell ref="A3:E3"/>
    <mergeCell ref="A4:E4"/>
    <mergeCell ref="A5:A6"/>
    <mergeCell ref="B5:B6"/>
  </mergeCells>
  <pageMargins left="0.55000000000000004" right="0.15" top="0.84" bottom="0.75" header="0.3" footer="0.3"/>
  <pageSetup paperSize="9" scale="95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36" workbookViewId="0">
      <selection activeCell="F53" sqref="A1:F53"/>
    </sheetView>
  </sheetViews>
  <sheetFormatPr defaultRowHeight="24" x14ac:dyDescent="0.55000000000000004"/>
  <cols>
    <col min="1" max="1" width="5.5703125" style="66" customWidth="1"/>
    <col min="2" max="2" width="35.28515625" style="54" customWidth="1"/>
    <col min="3" max="4" width="18.42578125" style="88" customWidth="1"/>
    <col min="5" max="5" width="11.5703125" style="88" customWidth="1"/>
    <col min="6" max="6" width="18.42578125" style="88" customWidth="1"/>
    <col min="7" max="9" width="9.140625" style="54"/>
    <col min="10" max="10" width="18.5703125" style="59" customWidth="1"/>
    <col min="11" max="11" width="9.140625" style="54"/>
    <col min="12" max="12" width="15.7109375" style="54" bestFit="1" customWidth="1"/>
    <col min="13" max="16384" width="9.140625" style="54"/>
  </cols>
  <sheetData>
    <row r="1" spans="1:6" x14ac:dyDescent="0.55000000000000004">
      <c r="A1" s="491" t="s">
        <v>1639</v>
      </c>
      <c r="B1" s="516"/>
      <c r="C1" s="516"/>
      <c r="D1" s="516"/>
      <c r="E1" s="516"/>
      <c r="F1" s="516"/>
    </row>
    <row r="2" spans="1:6" ht="30.75" x14ac:dyDescent="0.7">
      <c r="A2" s="492" t="s">
        <v>224</v>
      </c>
      <c r="B2" s="492"/>
      <c r="C2" s="492"/>
      <c r="D2" s="492"/>
      <c r="E2" s="492"/>
      <c r="F2" s="492"/>
    </row>
    <row r="3" spans="1:6" ht="30.75" x14ac:dyDescent="0.7">
      <c r="A3" s="492" t="s">
        <v>77</v>
      </c>
      <c r="B3" s="492"/>
      <c r="C3" s="492"/>
      <c r="D3" s="492"/>
      <c r="E3" s="492"/>
      <c r="F3" s="492"/>
    </row>
    <row r="4" spans="1:6" ht="30.75" x14ac:dyDescent="0.7">
      <c r="A4" s="492" t="s">
        <v>78</v>
      </c>
      <c r="B4" s="492"/>
      <c r="C4" s="492"/>
      <c r="D4" s="492"/>
      <c r="E4" s="492"/>
      <c r="F4" s="492"/>
    </row>
    <row r="5" spans="1:6" ht="30.75" x14ac:dyDescent="0.7">
      <c r="A5" s="492" t="s">
        <v>1519</v>
      </c>
      <c r="B5" s="492"/>
      <c r="C5" s="492"/>
      <c r="D5" s="492"/>
      <c r="E5" s="492"/>
      <c r="F5" s="492"/>
    </row>
    <row r="6" spans="1:6" x14ac:dyDescent="0.55000000000000004">
      <c r="A6" s="517" t="s">
        <v>79</v>
      </c>
      <c r="B6" s="517" t="s">
        <v>68</v>
      </c>
      <c r="C6" s="132" t="s">
        <v>81</v>
      </c>
      <c r="D6" s="132" t="s">
        <v>69</v>
      </c>
      <c r="E6" s="132" t="s">
        <v>71</v>
      </c>
      <c r="F6" s="132" t="s">
        <v>72</v>
      </c>
    </row>
    <row r="7" spans="1:6" x14ac:dyDescent="0.55000000000000004">
      <c r="A7" s="517"/>
      <c r="B7" s="517"/>
      <c r="C7" s="133" t="s">
        <v>80</v>
      </c>
      <c r="D7" s="133" t="s">
        <v>17</v>
      </c>
      <c r="E7" s="133" t="s">
        <v>17</v>
      </c>
      <c r="F7" s="133" t="s">
        <v>17</v>
      </c>
    </row>
    <row r="8" spans="1:6" x14ac:dyDescent="0.55000000000000004">
      <c r="A8" s="134">
        <v>1</v>
      </c>
      <c r="B8" s="76" t="s">
        <v>275</v>
      </c>
      <c r="C8" s="135">
        <v>97000</v>
      </c>
      <c r="D8" s="113">
        <v>97000</v>
      </c>
      <c r="E8" s="84">
        <v>0</v>
      </c>
      <c r="F8" s="135">
        <f>D8-E8</f>
        <v>97000</v>
      </c>
    </row>
    <row r="9" spans="1:6" x14ac:dyDescent="0.55000000000000004">
      <c r="A9" s="134"/>
      <c r="B9" s="76" t="s">
        <v>102</v>
      </c>
      <c r="C9" s="84"/>
      <c r="D9" s="84"/>
      <c r="E9" s="84"/>
      <c r="F9" s="84"/>
    </row>
    <row r="10" spans="1:6" x14ac:dyDescent="0.55000000000000004">
      <c r="A10" s="134"/>
      <c r="B10" s="76" t="s">
        <v>276</v>
      </c>
      <c r="C10" s="84"/>
      <c r="D10" s="84"/>
      <c r="E10" s="84"/>
      <c r="F10" s="84"/>
    </row>
    <row r="11" spans="1:6" x14ac:dyDescent="0.55000000000000004">
      <c r="A11" s="134"/>
      <c r="B11" s="76" t="s">
        <v>277</v>
      </c>
      <c r="C11" s="85"/>
      <c r="D11" s="85"/>
      <c r="E11" s="85"/>
      <c r="F11" s="85"/>
    </row>
    <row r="12" spans="1:6" x14ac:dyDescent="0.55000000000000004">
      <c r="A12" s="134"/>
      <c r="B12" s="76" t="s">
        <v>1525</v>
      </c>
      <c r="C12" s="84"/>
      <c r="D12" s="84"/>
      <c r="E12" s="84"/>
      <c r="F12" s="84"/>
    </row>
    <row r="13" spans="1:6" x14ac:dyDescent="0.55000000000000004">
      <c r="A13" s="134"/>
      <c r="B13" s="76" t="s">
        <v>1526</v>
      </c>
      <c r="C13" s="84"/>
      <c r="D13" s="84"/>
      <c r="E13" s="84"/>
      <c r="F13" s="84"/>
    </row>
    <row r="14" spans="1:6" x14ac:dyDescent="0.55000000000000004">
      <c r="A14" s="134"/>
      <c r="B14" s="76" t="s">
        <v>1527</v>
      </c>
      <c r="C14" s="84"/>
      <c r="D14" s="84"/>
      <c r="E14" s="84"/>
      <c r="F14" s="84"/>
    </row>
    <row r="15" spans="1:6" x14ac:dyDescent="0.55000000000000004">
      <c r="A15" s="134"/>
      <c r="B15" s="76"/>
      <c r="C15" s="84"/>
      <c r="D15" s="84"/>
      <c r="E15" s="84"/>
      <c r="F15" s="84"/>
    </row>
    <row r="16" spans="1:6" x14ac:dyDescent="0.55000000000000004">
      <c r="A16" s="134"/>
      <c r="B16" s="76"/>
      <c r="C16" s="84"/>
      <c r="D16" s="84"/>
      <c r="E16" s="84"/>
      <c r="F16" s="84"/>
    </row>
    <row r="17" spans="1:6" x14ac:dyDescent="0.55000000000000004">
      <c r="A17" s="134"/>
      <c r="B17" s="76"/>
      <c r="C17" s="84"/>
      <c r="D17" s="84"/>
      <c r="E17" s="84"/>
      <c r="F17" s="84"/>
    </row>
    <row r="18" spans="1:6" x14ac:dyDescent="0.55000000000000004">
      <c r="A18" s="134"/>
      <c r="B18" s="76"/>
      <c r="C18" s="84"/>
      <c r="D18" s="84"/>
      <c r="E18" s="84"/>
      <c r="F18" s="84"/>
    </row>
    <row r="19" spans="1:6" x14ac:dyDescent="0.55000000000000004">
      <c r="A19" s="134"/>
      <c r="B19" s="76"/>
      <c r="C19" s="84"/>
      <c r="D19" s="84"/>
      <c r="E19" s="84"/>
      <c r="F19" s="84"/>
    </row>
    <row r="20" spans="1:6" x14ac:dyDescent="0.55000000000000004">
      <c r="A20" s="134"/>
      <c r="B20" s="76"/>
      <c r="C20" s="84"/>
      <c r="D20" s="84"/>
      <c r="E20" s="84"/>
      <c r="F20" s="84"/>
    </row>
    <row r="21" spans="1:6" x14ac:dyDescent="0.55000000000000004">
      <c r="A21" s="134"/>
      <c r="B21" s="76"/>
      <c r="C21" s="84"/>
      <c r="D21" s="84"/>
      <c r="E21" s="84"/>
      <c r="F21" s="84"/>
    </row>
    <row r="22" spans="1:6" x14ac:dyDescent="0.55000000000000004">
      <c r="A22" s="134"/>
      <c r="B22" s="76"/>
      <c r="C22" s="85"/>
      <c r="D22" s="85"/>
      <c r="E22" s="85"/>
      <c r="F22" s="85"/>
    </row>
    <row r="23" spans="1:6" x14ac:dyDescent="0.55000000000000004">
      <c r="A23" s="136"/>
      <c r="B23" s="86" t="s">
        <v>25</v>
      </c>
      <c r="C23" s="87">
        <f>SUM(C8:C22)</f>
        <v>97000</v>
      </c>
      <c r="D23" s="87">
        <f>SUM(D8:D22)</f>
        <v>97000</v>
      </c>
      <c r="E23" s="87">
        <f>SUM(E8:E22)</f>
        <v>0</v>
      </c>
      <c r="F23" s="87">
        <f>SUM(F8:F22)</f>
        <v>97000</v>
      </c>
    </row>
    <row r="32" spans="1:6" x14ac:dyDescent="0.55000000000000004">
      <c r="A32" s="491" t="s">
        <v>1640</v>
      </c>
      <c r="B32" s="516"/>
      <c r="C32" s="516"/>
      <c r="D32" s="516"/>
      <c r="E32" s="516"/>
      <c r="F32" s="516"/>
    </row>
    <row r="33" spans="1:6" ht="30.75" x14ac:dyDescent="0.7">
      <c r="A33" s="492" t="s">
        <v>224</v>
      </c>
      <c r="B33" s="492"/>
      <c r="C33" s="492"/>
      <c r="D33" s="492"/>
      <c r="E33" s="492"/>
      <c r="F33" s="492"/>
    </row>
    <row r="34" spans="1:6" ht="30.75" x14ac:dyDescent="0.7">
      <c r="A34" s="492" t="s">
        <v>77</v>
      </c>
      <c r="B34" s="492"/>
      <c r="C34" s="492"/>
      <c r="D34" s="492"/>
      <c r="E34" s="492"/>
      <c r="F34" s="492"/>
    </row>
    <row r="35" spans="1:6" ht="30.75" x14ac:dyDescent="0.7">
      <c r="A35" s="492" t="s">
        <v>1532</v>
      </c>
      <c r="B35" s="492"/>
      <c r="C35" s="492"/>
      <c r="D35" s="492"/>
      <c r="E35" s="492"/>
      <c r="F35" s="492"/>
    </row>
    <row r="36" spans="1:6" ht="30.75" x14ac:dyDescent="0.7">
      <c r="A36" s="492" t="s">
        <v>1519</v>
      </c>
      <c r="B36" s="492"/>
      <c r="C36" s="492"/>
      <c r="D36" s="492"/>
      <c r="E36" s="492"/>
      <c r="F36" s="492"/>
    </row>
    <row r="37" spans="1:6" x14ac:dyDescent="0.55000000000000004">
      <c r="A37" s="517" t="s">
        <v>79</v>
      </c>
      <c r="B37" s="517" t="s">
        <v>68</v>
      </c>
      <c r="C37" s="132" t="s">
        <v>81</v>
      </c>
      <c r="D37" s="132" t="s">
        <v>70</v>
      </c>
      <c r="E37" s="132" t="s">
        <v>71</v>
      </c>
      <c r="F37" s="132" t="s">
        <v>72</v>
      </c>
    </row>
    <row r="38" spans="1:6" x14ac:dyDescent="0.55000000000000004">
      <c r="A38" s="517"/>
      <c r="B38" s="517"/>
      <c r="C38" s="133" t="s">
        <v>80</v>
      </c>
      <c r="D38" s="133" t="s">
        <v>17</v>
      </c>
      <c r="E38" s="133" t="s">
        <v>17</v>
      </c>
      <c r="F38" s="133" t="s">
        <v>17</v>
      </c>
    </row>
    <row r="39" spans="1:6" x14ac:dyDescent="0.55000000000000004">
      <c r="A39" s="134">
        <v>1</v>
      </c>
      <c r="B39" s="76" t="s">
        <v>1534</v>
      </c>
      <c r="C39" s="135">
        <v>60000</v>
      </c>
      <c r="D39" s="113">
        <v>60000</v>
      </c>
      <c r="E39" s="84">
        <v>0</v>
      </c>
      <c r="F39" s="135">
        <f>D39-E39</f>
        <v>60000</v>
      </c>
    </row>
    <row r="40" spans="1:6" x14ac:dyDescent="0.55000000000000004">
      <c r="A40" s="134"/>
      <c r="B40" s="76" t="s">
        <v>1535</v>
      </c>
      <c r="C40" s="84"/>
      <c r="D40" s="84"/>
      <c r="E40" s="84"/>
      <c r="F40" s="84"/>
    </row>
    <row r="41" spans="1:6" x14ac:dyDescent="0.55000000000000004">
      <c r="A41" s="134"/>
      <c r="B41" s="76" t="s">
        <v>1536</v>
      </c>
      <c r="C41" s="84"/>
      <c r="D41" s="84"/>
      <c r="E41" s="84"/>
      <c r="F41" s="84"/>
    </row>
    <row r="42" spans="1:6" x14ac:dyDescent="0.55000000000000004">
      <c r="A42" s="134"/>
      <c r="B42" s="76" t="s">
        <v>1537</v>
      </c>
      <c r="C42" s="84"/>
      <c r="D42" s="84"/>
      <c r="E42" s="84"/>
      <c r="F42" s="84"/>
    </row>
    <row r="43" spans="1:6" x14ac:dyDescent="0.55000000000000004">
      <c r="A43" s="134"/>
      <c r="B43" s="76" t="s">
        <v>1538</v>
      </c>
      <c r="C43" s="84"/>
      <c r="D43" s="84"/>
      <c r="E43" s="84"/>
      <c r="F43" s="84"/>
    </row>
    <row r="44" spans="1:6" x14ac:dyDescent="0.55000000000000004">
      <c r="A44" s="134"/>
      <c r="B44" s="76" t="s">
        <v>1539</v>
      </c>
      <c r="C44" s="84"/>
      <c r="D44" s="84"/>
      <c r="E44" s="84"/>
      <c r="F44" s="84"/>
    </row>
    <row r="45" spans="1:6" x14ac:dyDescent="0.55000000000000004">
      <c r="A45" s="134"/>
      <c r="B45" s="76" t="s">
        <v>1533</v>
      </c>
      <c r="C45" s="84"/>
      <c r="D45" s="84"/>
      <c r="E45" s="84"/>
      <c r="F45" s="84"/>
    </row>
    <row r="46" spans="1:6" x14ac:dyDescent="0.55000000000000004">
      <c r="A46" s="134"/>
      <c r="B46" s="76"/>
      <c r="C46" s="84"/>
      <c r="D46" s="84"/>
      <c r="E46" s="84"/>
      <c r="F46" s="84"/>
    </row>
    <row r="47" spans="1:6" x14ac:dyDescent="0.55000000000000004">
      <c r="A47" s="134"/>
      <c r="B47" s="76"/>
      <c r="C47" s="84"/>
      <c r="D47" s="84"/>
      <c r="E47" s="84"/>
      <c r="F47" s="84"/>
    </row>
    <row r="48" spans="1:6" x14ac:dyDescent="0.55000000000000004">
      <c r="A48" s="134"/>
      <c r="B48" s="76"/>
      <c r="C48" s="84"/>
      <c r="D48" s="84"/>
      <c r="E48" s="84"/>
      <c r="F48" s="84"/>
    </row>
    <row r="49" spans="1:6" x14ac:dyDescent="0.55000000000000004">
      <c r="A49" s="134"/>
      <c r="B49" s="76"/>
      <c r="C49" s="84"/>
      <c r="D49" s="84"/>
      <c r="E49" s="84"/>
      <c r="F49" s="84"/>
    </row>
    <row r="50" spans="1:6" x14ac:dyDescent="0.55000000000000004">
      <c r="A50" s="134"/>
      <c r="B50" s="76"/>
      <c r="C50" s="84"/>
      <c r="D50" s="84"/>
      <c r="E50" s="84"/>
      <c r="F50" s="84"/>
    </row>
    <row r="51" spans="1:6" x14ac:dyDescent="0.55000000000000004">
      <c r="A51" s="134"/>
      <c r="B51" s="76"/>
      <c r="C51" s="84"/>
      <c r="D51" s="84"/>
      <c r="E51" s="84"/>
      <c r="F51" s="84"/>
    </row>
    <row r="52" spans="1:6" x14ac:dyDescent="0.55000000000000004">
      <c r="A52" s="134"/>
      <c r="B52" s="76"/>
      <c r="C52" s="85"/>
      <c r="D52" s="85"/>
      <c r="E52" s="85"/>
      <c r="F52" s="85"/>
    </row>
    <row r="53" spans="1:6" x14ac:dyDescent="0.55000000000000004">
      <c r="A53" s="136"/>
      <c r="B53" s="86" t="s">
        <v>25</v>
      </c>
      <c r="C53" s="87">
        <f>SUM(C39:C52)</f>
        <v>60000</v>
      </c>
      <c r="D53" s="87">
        <f>SUM(D39:D52)</f>
        <v>60000</v>
      </c>
      <c r="E53" s="87">
        <f>SUM(E39:E52)</f>
        <v>0</v>
      </c>
      <c r="F53" s="87">
        <f>SUM(F39:F52)</f>
        <v>60000</v>
      </c>
    </row>
  </sheetData>
  <mergeCells count="14">
    <mergeCell ref="A37:A38"/>
    <mergeCell ref="B37:B38"/>
    <mergeCell ref="A32:F32"/>
    <mergeCell ref="A33:F33"/>
    <mergeCell ref="A34:F34"/>
    <mergeCell ref="A35:F35"/>
    <mergeCell ref="A36:F36"/>
    <mergeCell ref="A6:A7"/>
    <mergeCell ref="B6:B7"/>
    <mergeCell ref="A1:F1"/>
    <mergeCell ref="A2:F2"/>
    <mergeCell ref="A3:F3"/>
    <mergeCell ref="A4:F4"/>
    <mergeCell ref="A5:F5"/>
  </mergeCells>
  <phoneticPr fontId="0" type="noConversion"/>
  <pageMargins left="0.55000000000000004" right="0.15" top="0.84" bottom="0.75" header="0.3" footer="0.3"/>
  <pageSetup paperSize="9" scale="9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opLeftCell="A5" workbookViewId="0">
      <selection activeCell="C27" sqref="C27"/>
    </sheetView>
  </sheetViews>
  <sheetFormatPr defaultRowHeight="24" x14ac:dyDescent="0.55000000000000004"/>
  <cols>
    <col min="1" max="1" width="4.85546875" style="54" customWidth="1"/>
    <col min="2" max="5" width="9.140625" style="54"/>
    <col min="6" max="6" width="8.140625" style="54" customWidth="1"/>
    <col min="7" max="7" width="19.5703125" style="54" customWidth="1"/>
    <col min="8" max="8" width="1.28515625" style="54" customWidth="1"/>
    <col min="9" max="9" width="21" style="54" customWidth="1"/>
    <col min="10" max="10" width="4.140625" style="54" customWidth="1"/>
    <col min="11" max="11" width="51.85546875" style="54" customWidth="1"/>
    <col min="12" max="12" width="13.140625" style="54" customWidth="1"/>
    <col min="13" max="13" width="21.140625" style="54" customWidth="1"/>
    <col min="14" max="16" width="9.140625" style="54"/>
    <col min="17" max="17" width="4.140625" style="54" customWidth="1"/>
    <col min="18" max="18" width="51.85546875" style="54" customWidth="1"/>
    <col min="19" max="19" width="18.85546875" style="54" customWidth="1"/>
    <col min="20" max="20" width="20.85546875" style="54" customWidth="1"/>
    <col min="21" max="16384" width="9.140625" style="54"/>
  </cols>
  <sheetData>
    <row r="1" spans="1:21" x14ac:dyDescent="0.55000000000000004">
      <c r="A1" s="491" t="s">
        <v>83</v>
      </c>
      <c r="B1" s="491"/>
      <c r="C1" s="491"/>
      <c r="D1" s="491"/>
      <c r="E1" s="491"/>
      <c r="F1" s="491"/>
      <c r="G1" s="491"/>
      <c r="H1" s="491"/>
      <c r="I1" s="491"/>
      <c r="J1" s="518" t="s">
        <v>1587</v>
      </c>
      <c r="K1" s="518"/>
      <c r="L1" s="518"/>
      <c r="M1" s="518"/>
      <c r="Q1" s="518" t="s">
        <v>232</v>
      </c>
      <c r="R1" s="518"/>
      <c r="S1" s="518"/>
      <c r="T1" s="518"/>
    </row>
    <row r="2" spans="1:21" ht="30.75" x14ac:dyDescent="0.7">
      <c r="A2" s="492" t="s">
        <v>224</v>
      </c>
      <c r="B2" s="492"/>
      <c r="C2" s="492"/>
      <c r="D2" s="492"/>
      <c r="E2" s="492"/>
      <c r="F2" s="492"/>
      <c r="G2" s="492"/>
      <c r="H2" s="492"/>
      <c r="I2" s="492"/>
      <c r="J2" s="518" t="s">
        <v>233</v>
      </c>
      <c r="K2" s="518"/>
      <c r="L2" s="518"/>
      <c r="M2" s="518"/>
      <c r="Q2" s="518" t="s">
        <v>233</v>
      </c>
      <c r="R2" s="518"/>
      <c r="S2" s="518"/>
      <c r="T2" s="518"/>
    </row>
    <row r="3" spans="1:21" ht="30.75" x14ac:dyDescent="0.7">
      <c r="A3" s="492" t="s">
        <v>82</v>
      </c>
      <c r="B3" s="492"/>
      <c r="C3" s="492"/>
      <c r="D3" s="492"/>
      <c r="E3" s="492"/>
      <c r="F3" s="492"/>
      <c r="G3" s="492"/>
      <c r="H3" s="492"/>
      <c r="I3" s="492"/>
      <c r="J3" s="137" t="s">
        <v>198</v>
      </c>
      <c r="K3" s="54" t="s">
        <v>197</v>
      </c>
      <c r="M3" s="59">
        <f>งบแสดงผลการดำเนินงาน!D29-งบแสดงผลการดำเนินงาน!D28</f>
        <v>27643774.630000003</v>
      </c>
      <c r="N3" s="70" t="s">
        <v>218</v>
      </c>
      <c r="Q3" s="137" t="s">
        <v>198</v>
      </c>
      <c r="R3" s="54" t="s">
        <v>197</v>
      </c>
      <c r="T3" s="59">
        <f>M3</f>
        <v>27643774.630000003</v>
      </c>
      <c r="U3" s="70" t="s">
        <v>218</v>
      </c>
    </row>
    <row r="4" spans="1:21" ht="30.75" x14ac:dyDescent="0.7">
      <c r="A4" s="492" t="s">
        <v>1518</v>
      </c>
      <c r="B4" s="492"/>
      <c r="C4" s="492"/>
      <c r="D4" s="492"/>
      <c r="E4" s="492"/>
      <c r="F4" s="492"/>
      <c r="G4" s="492"/>
      <c r="H4" s="492"/>
      <c r="I4" s="492"/>
      <c r="J4" s="137"/>
      <c r="K4" s="54" t="s">
        <v>200</v>
      </c>
      <c r="M4" s="61">
        <f>งบแสดงผลการดำเนินงาน!D18-งบแสดงผลการดำเนินงาน!D17</f>
        <v>23013575.260000005</v>
      </c>
      <c r="N4" s="70" t="s">
        <v>218</v>
      </c>
      <c r="Q4" s="137"/>
      <c r="R4" s="54" t="s">
        <v>200</v>
      </c>
      <c r="T4" s="61">
        <f>M4</f>
        <v>23013575.260000005</v>
      </c>
      <c r="U4" s="70" t="s">
        <v>218</v>
      </c>
    </row>
    <row r="5" spans="1:21" ht="19.5" customHeight="1" x14ac:dyDescent="0.55000000000000004">
      <c r="J5" s="137"/>
      <c r="K5" s="138" t="s">
        <v>201</v>
      </c>
      <c r="L5" s="138"/>
      <c r="M5" s="139">
        <f>M3-M4</f>
        <v>4630199.3699999973</v>
      </c>
      <c r="Q5" s="137"/>
      <c r="R5" s="138" t="s">
        <v>201</v>
      </c>
      <c r="S5" s="138"/>
      <c r="T5" s="139">
        <f>T3-T4</f>
        <v>4630199.3699999973</v>
      </c>
    </row>
    <row r="6" spans="1:21" ht="26.25" x14ac:dyDescent="0.7">
      <c r="A6" s="70" t="s">
        <v>1540</v>
      </c>
      <c r="I6" s="59">
        <v>8915407.0600000005</v>
      </c>
      <c r="J6" s="137" t="s">
        <v>199</v>
      </c>
      <c r="K6" s="54" t="s">
        <v>202</v>
      </c>
      <c r="M6" s="140">
        <f>M5*25/100</f>
        <v>1157549.8424999993</v>
      </c>
      <c r="Q6" s="137" t="s">
        <v>199</v>
      </c>
      <c r="R6" s="54" t="s">
        <v>202</v>
      </c>
      <c r="T6" s="140">
        <f>T5*25/100</f>
        <v>1157549.8424999993</v>
      </c>
    </row>
    <row r="7" spans="1:21" x14ac:dyDescent="0.55000000000000004">
      <c r="A7" s="141" t="s">
        <v>84</v>
      </c>
      <c r="B7" s="54" t="s">
        <v>85</v>
      </c>
      <c r="G7" s="298">
        <f>SUM(งบแสดงผลการดำเนินงาน!D20:D27)-SUM(งบแสดงผลการดำเนินงาน!D6:D16)</f>
        <v>4630199.370000001</v>
      </c>
      <c r="H7" s="126"/>
      <c r="I7" s="151"/>
      <c r="J7" s="137"/>
      <c r="K7" s="54" t="s">
        <v>203</v>
      </c>
      <c r="M7" s="142">
        <f>M5-M6</f>
        <v>3472649.527499998</v>
      </c>
      <c r="Q7" s="137"/>
      <c r="R7" s="54" t="s">
        <v>203</v>
      </c>
      <c r="T7" s="142">
        <f>T5-T6</f>
        <v>3472649.527499998</v>
      </c>
    </row>
    <row r="8" spans="1:21" x14ac:dyDescent="0.55000000000000004">
      <c r="B8" s="54" t="s">
        <v>1567</v>
      </c>
      <c r="G8" s="298">
        <f>640308.84</f>
        <v>640308.84</v>
      </c>
      <c r="H8" s="126"/>
      <c r="I8" s="151"/>
      <c r="J8" s="137" t="s">
        <v>204</v>
      </c>
      <c r="K8" s="54" t="s">
        <v>1559</v>
      </c>
      <c r="M8" s="61">
        <f>กระดาษทำการ!G14</f>
        <v>563.35</v>
      </c>
      <c r="Q8" s="137" t="s">
        <v>204</v>
      </c>
      <c r="R8" s="54" t="s">
        <v>205</v>
      </c>
      <c r="T8" s="61">
        <v>1285.3499999999999</v>
      </c>
    </row>
    <row r="9" spans="1:21" ht="24.75" thickBot="1" x14ac:dyDescent="0.6">
      <c r="B9" s="54" t="s">
        <v>1588</v>
      </c>
      <c r="G9" s="298">
        <f>102864.65</f>
        <v>102864.65</v>
      </c>
      <c r="H9" s="126"/>
      <c r="I9" s="151"/>
      <c r="J9" s="137"/>
      <c r="K9" s="143" t="s">
        <v>206</v>
      </c>
      <c r="M9" s="144">
        <f>M7-M8</f>
        <v>3472086.1774999979</v>
      </c>
      <c r="Q9" s="137"/>
      <c r="R9" s="143" t="s">
        <v>206</v>
      </c>
      <c r="T9" s="144">
        <f>T7-T8</f>
        <v>3471364.1774999979</v>
      </c>
    </row>
    <row r="10" spans="1:21" ht="24.75" thickTop="1" x14ac:dyDescent="0.55000000000000004">
      <c r="B10" s="54" t="s">
        <v>1608</v>
      </c>
      <c r="G10" s="298">
        <f>1000+587</f>
        <v>1587</v>
      </c>
      <c r="H10" s="126"/>
      <c r="I10" s="151"/>
      <c r="J10" s="137"/>
      <c r="K10" s="54" t="s">
        <v>207</v>
      </c>
      <c r="M10" s="59"/>
      <c r="Q10" s="137"/>
      <c r="R10" s="54" t="s">
        <v>207</v>
      </c>
      <c r="T10" s="59"/>
    </row>
    <row r="11" spans="1:21" x14ac:dyDescent="0.55000000000000004">
      <c r="B11" s="54" t="s">
        <v>1603</v>
      </c>
      <c r="G11" s="318">
        <f>9665.94+17667+11160+3500</f>
        <v>41992.94</v>
      </c>
      <c r="H11" s="90"/>
      <c r="I11" s="318">
        <f>SUM(G7:G11)</f>
        <v>5416952.8000000017</v>
      </c>
      <c r="J11" s="145"/>
      <c r="K11" s="54" t="s">
        <v>208</v>
      </c>
      <c r="M11" s="59"/>
      <c r="Q11" s="145"/>
      <c r="R11" s="54" t="s">
        <v>208</v>
      </c>
      <c r="T11" s="59"/>
    </row>
    <row r="12" spans="1:21" x14ac:dyDescent="0.55000000000000004">
      <c r="G12" s="399"/>
      <c r="H12" s="90"/>
      <c r="I12" s="400">
        <f>I6+I11</f>
        <v>14332359.860000003</v>
      </c>
      <c r="J12" s="145"/>
      <c r="K12" s="54" t="s">
        <v>209</v>
      </c>
      <c r="L12" s="398"/>
      <c r="M12" s="398">
        <f>M9*10/100</f>
        <v>347208.61774999974</v>
      </c>
      <c r="Q12" s="145"/>
      <c r="R12" s="54" t="s">
        <v>209</v>
      </c>
      <c r="S12" s="146">
        <f>T9*10/100</f>
        <v>347136.41774999979</v>
      </c>
      <c r="T12" s="59"/>
    </row>
    <row r="13" spans="1:21" ht="15.75" customHeight="1" x14ac:dyDescent="0.55000000000000004">
      <c r="A13" s="141"/>
      <c r="G13" s="298"/>
      <c r="H13" s="90"/>
      <c r="I13" s="90"/>
      <c r="J13" s="137"/>
      <c r="L13" s="146"/>
      <c r="M13" s="59"/>
      <c r="Q13" s="137"/>
      <c r="S13" s="146"/>
      <c r="T13" s="59"/>
    </row>
    <row r="14" spans="1:21" x14ac:dyDescent="0.55000000000000004">
      <c r="A14" s="141" t="s">
        <v>86</v>
      </c>
      <c r="B14" s="54" t="s">
        <v>87</v>
      </c>
      <c r="G14" s="298">
        <f>หมายเหตุ8.1!F20</f>
        <v>2883743</v>
      </c>
      <c r="H14" s="90"/>
      <c r="I14" s="90"/>
      <c r="J14" s="137"/>
      <c r="K14" s="64"/>
      <c r="L14" s="146"/>
      <c r="M14" s="59"/>
      <c r="Q14" s="137"/>
      <c r="R14" s="54" t="s">
        <v>1505</v>
      </c>
      <c r="S14" s="146">
        <v>322754.19</v>
      </c>
      <c r="T14" s="59"/>
    </row>
    <row r="15" spans="1:21" ht="24.75" thickBot="1" x14ac:dyDescent="0.6">
      <c r="A15" s="141"/>
      <c r="B15" s="54" t="s">
        <v>165</v>
      </c>
      <c r="G15" s="318">
        <f>G7*25/100</f>
        <v>1157549.8425000003</v>
      </c>
      <c r="H15" s="90"/>
      <c r="I15" s="401">
        <f>SUM(G14:G15)</f>
        <v>4041292.8425000003</v>
      </c>
      <c r="K15" s="64"/>
      <c r="M15" s="64"/>
      <c r="R15" s="54" t="s">
        <v>1506</v>
      </c>
      <c r="S15" s="65">
        <f>S12-S14</f>
        <v>24382.227749999787</v>
      </c>
    </row>
    <row r="16" spans="1:21" ht="32.25" thickTop="1" thickBot="1" x14ac:dyDescent="0.75">
      <c r="A16" s="70" t="s">
        <v>1602</v>
      </c>
      <c r="G16" s="399"/>
      <c r="H16" s="90"/>
      <c r="I16" s="400">
        <f>I12-I15</f>
        <v>10291067.017500002</v>
      </c>
      <c r="K16" s="147"/>
      <c r="M16" s="64"/>
      <c r="R16" s="147"/>
    </row>
    <row r="17" spans="1:18" ht="24.75" thickTop="1" x14ac:dyDescent="0.55000000000000004">
      <c r="I17" s="148"/>
    </row>
    <row r="18" spans="1:18" x14ac:dyDescent="0.55000000000000004">
      <c r="A18" s="70" t="s">
        <v>1568</v>
      </c>
      <c r="G18" s="64"/>
      <c r="K18" s="64"/>
      <c r="R18" s="64"/>
    </row>
    <row r="19" spans="1:18" x14ac:dyDescent="0.55000000000000004">
      <c r="B19" s="54" t="s">
        <v>1604</v>
      </c>
      <c r="I19" s="59">
        <f>กระดาษทำการ!I17</f>
        <v>425657.68999999994</v>
      </c>
      <c r="K19" s="64"/>
      <c r="R19" s="64"/>
    </row>
    <row r="20" spans="1:18" x14ac:dyDescent="0.55000000000000004">
      <c r="B20" s="54" t="s">
        <v>166</v>
      </c>
      <c r="I20" s="59">
        <f>กระดาษทำการ!I14</f>
        <v>923.4</v>
      </c>
      <c r="K20" s="64"/>
      <c r="R20" s="64"/>
    </row>
    <row r="21" spans="1:18" x14ac:dyDescent="0.55000000000000004">
      <c r="B21" s="54" t="s">
        <v>1605</v>
      </c>
      <c r="I21" s="59">
        <v>1000000</v>
      </c>
      <c r="K21" s="64"/>
      <c r="R21" s="64"/>
    </row>
    <row r="22" spans="1:18" x14ac:dyDescent="0.55000000000000004">
      <c r="B22" s="54" t="s">
        <v>1606</v>
      </c>
      <c r="I22" s="59">
        <f>M12</f>
        <v>347208.61774999974</v>
      </c>
    </row>
    <row r="23" spans="1:18" x14ac:dyDescent="0.55000000000000004">
      <c r="B23" s="54" t="s">
        <v>25</v>
      </c>
      <c r="I23" s="415">
        <f>SUM(I19:I22)</f>
        <v>1773789.7077499996</v>
      </c>
    </row>
    <row r="24" spans="1:18" ht="24.75" thickBot="1" x14ac:dyDescent="0.6">
      <c r="B24" s="54" t="s">
        <v>1607</v>
      </c>
      <c r="I24" s="149">
        <f>I16-I23</f>
        <v>8517277.3097500019</v>
      </c>
    </row>
    <row r="25" spans="1:18" ht="17.25" customHeight="1" thickTop="1" x14ac:dyDescent="0.55000000000000004">
      <c r="I25" s="150"/>
    </row>
    <row r="26" spans="1:18" x14ac:dyDescent="0.55000000000000004">
      <c r="A26" s="70" t="s">
        <v>73</v>
      </c>
      <c r="C26" s="54" t="s">
        <v>1714</v>
      </c>
      <c r="I26" s="150"/>
    </row>
    <row r="27" spans="1:18" x14ac:dyDescent="0.55000000000000004">
      <c r="C27" s="54" t="s">
        <v>195</v>
      </c>
      <c r="I27" s="150"/>
    </row>
  </sheetData>
  <mergeCells count="8">
    <mergeCell ref="Q1:T1"/>
    <mergeCell ref="Q2:T2"/>
    <mergeCell ref="A4:I4"/>
    <mergeCell ref="A1:I1"/>
    <mergeCell ref="J1:M1"/>
    <mergeCell ref="J2:M2"/>
    <mergeCell ref="A2:I2"/>
    <mergeCell ref="A3:I3"/>
  </mergeCells>
  <phoneticPr fontId="0" type="noConversion"/>
  <pageMargins left="1.1399999999999999" right="0.41" top="0.56999999999999995" bottom="0.15" header="0.3" footer="0.15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18</vt:i4>
      </vt:variant>
      <vt:variant>
        <vt:lpstr>ช่วงที่มีชื่อ</vt:lpstr>
      </vt:variant>
      <vt:variant>
        <vt:i4>3</vt:i4>
      </vt:variant>
    </vt:vector>
  </HeadingPairs>
  <TitlesOfParts>
    <vt:vector size="21" baseType="lpstr">
      <vt:lpstr>งบแสดงฐานะการเงิน</vt:lpstr>
      <vt:lpstr>งบทรัพย์สิน1</vt:lpstr>
      <vt:lpstr>เงินฝากธนาคาร2</vt:lpstr>
      <vt:lpstr>งบหนี้สิน3</vt:lpstr>
      <vt:lpstr>เงินรับฝาก4</vt:lpstr>
      <vt:lpstr>รายจ่ายค้างจ่าย5</vt:lpstr>
      <vt:lpstr>อุดหนุนเฉพาะกิจ6</vt:lpstr>
      <vt:lpstr>อุดหนุนเฉพาะกิจค้างจ่าย7</vt:lpstr>
      <vt:lpstr>งบเงินสะสม8</vt:lpstr>
      <vt:lpstr>หมายเหตุ8.1</vt:lpstr>
      <vt:lpstr>งบแสดงผลการดำเนินงาน</vt:lpstr>
      <vt:lpstr>แยกแผนงาน</vt:lpstr>
      <vt:lpstr>หมายเหตุประกอบผลการดำเนินงาน</vt:lpstr>
      <vt:lpstr>งบทดลองหลังปิดบัญชี</vt:lpstr>
      <vt:lpstr>กระดาษทำการ</vt:lpstr>
      <vt:lpstr>รับ-จ่าย(จริง)</vt:lpstr>
      <vt:lpstr>รายละเอียดรายรับ-รายจ่าย</vt:lpstr>
      <vt:lpstr>ทะเบียนทส</vt:lpstr>
      <vt:lpstr>ทะเบียนทส!Print_Area</vt:lpstr>
      <vt:lpstr>กระดาษทำการ!Print_Titles</vt:lpstr>
      <vt:lpstr>รายจ่ายค้างจ่าย5!Print_Titles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Pee</cp:lastModifiedBy>
  <cp:lastPrinted>2015-06-08T04:08:37Z</cp:lastPrinted>
  <dcterms:created xsi:type="dcterms:W3CDTF">2010-10-14T10:25:23Z</dcterms:created>
  <dcterms:modified xsi:type="dcterms:W3CDTF">2017-06-15T13:43:32Z</dcterms:modified>
</cp:coreProperties>
</file>